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yteam.dpo.cz/webdav/ContractEntity/X61974757_1_272_38396_1/1. Smlouva o dílo před VZ - k připomínkám/"/>
    </mc:Choice>
  </mc:AlternateContent>
  <bookViews>
    <workbookView xWindow="0" yWindow="0" windowWidth="23040" windowHeight="9075" activeTab="1"/>
  </bookViews>
  <sheets>
    <sheet name="Rekapitulace stavby" sheetId="1" r:id="rId1"/>
    <sheet name="D.1 - Stavebně technický ..." sheetId="2" r:id="rId2"/>
  </sheets>
  <definedNames>
    <definedName name="_xlnm._FilterDatabase" localSheetId="1" hidden="1">'D.1 - Stavebně technický ...'!$C$146:$K$593</definedName>
    <definedName name="_xlnm.Print_Titles" localSheetId="1">'D.1 - Stavebně technický ...'!$146:$146</definedName>
    <definedName name="_xlnm.Print_Titles" localSheetId="0">'Rekapitulace stavby'!$92:$92</definedName>
    <definedName name="_xlnm.Print_Area" localSheetId="1">'D.1 - Stavebně technický ...'!$C$4:$J$39,'D.1 - Stavebně technický ...'!$C$50:$J$76,'D.1 - Stavebně technický ...'!$C$82:$J$128,'D.1 - Stavebně technický ...'!$C$134:$K$593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592" i="2"/>
  <c r="BH592" i="2"/>
  <c r="BG592" i="2"/>
  <c r="BF592" i="2"/>
  <c r="T592" i="2"/>
  <c r="T591" i="2"/>
  <c r="R592" i="2"/>
  <c r="R591" i="2"/>
  <c r="P592" i="2"/>
  <c r="P591" i="2" s="1"/>
  <c r="BI589" i="2"/>
  <c r="BH589" i="2"/>
  <c r="BG589" i="2"/>
  <c r="BF589" i="2"/>
  <c r="T589" i="2"/>
  <c r="T588" i="2"/>
  <c r="R589" i="2"/>
  <c r="R588" i="2"/>
  <c r="P589" i="2"/>
  <c r="P588" i="2" s="1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T575" i="2"/>
  <c r="R576" i="2"/>
  <c r="R575" i="2" s="1"/>
  <c r="P576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T438" i="2" s="1"/>
  <c r="R439" i="2"/>
  <c r="R438" i="2"/>
  <c r="P439" i="2"/>
  <c r="P438" i="2" s="1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T214" i="2"/>
  <c r="R215" i="2"/>
  <c r="R214" i="2"/>
  <c r="P215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J143" i="2"/>
  <c r="F143" i="2"/>
  <c r="F141" i="2"/>
  <c r="E139" i="2"/>
  <c r="J91" i="2"/>
  <c r="F91" i="2"/>
  <c r="F89" i="2"/>
  <c r="E87" i="2"/>
  <c r="J24" i="2"/>
  <c r="E24" i="2"/>
  <c r="J144" i="2" s="1"/>
  <c r="J23" i="2"/>
  <c r="J18" i="2"/>
  <c r="E18" i="2"/>
  <c r="F144" i="2" s="1"/>
  <c r="J17" i="2"/>
  <c r="J12" i="2"/>
  <c r="J141" i="2"/>
  <c r="E7" i="2"/>
  <c r="E137" i="2" s="1"/>
  <c r="L90" i="1"/>
  <c r="AM90" i="1"/>
  <c r="AM89" i="1"/>
  <c r="L89" i="1"/>
  <c r="AM87" i="1"/>
  <c r="L87" i="1"/>
  <c r="L85" i="1"/>
  <c r="L84" i="1"/>
  <c r="F35" i="2"/>
  <c r="BK337" i="2"/>
  <c r="J330" i="2"/>
  <c r="J323" i="2"/>
  <c r="BK298" i="2"/>
  <c r="BK290" i="2"/>
  <c r="BK280" i="2"/>
  <c r="J273" i="2"/>
  <c r="J260" i="2"/>
  <c r="BK253" i="2"/>
  <c r="J245" i="2"/>
  <c r="J237" i="2"/>
  <c r="J219" i="2"/>
  <c r="BK205" i="2"/>
  <c r="BK192" i="2"/>
  <c r="BK179" i="2"/>
  <c r="J164" i="2"/>
  <c r="BK150" i="2"/>
  <c r="BK592" i="2"/>
  <c r="J589" i="2"/>
  <c r="BK584" i="2"/>
  <c r="J581" i="2"/>
  <c r="BK576" i="2"/>
  <c r="J573" i="2"/>
  <c r="BK570" i="2"/>
  <c r="J568" i="2"/>
  <c r="BK564" i="2"/>
  <c r="J563" i="2"/>
  <c r="BK556" i="2"/>
  <c r="J554" i="2"/>
  <c r="BK548" i="2"/>
  <c r="J545" i="2"/>
  <c r="BK541" i="2"/>
  <c r="J536" i="2"/>
  <c r="BK532" i="2"/>
  <c r="BK525" i="2"/>
  <c r="J516" i="2"/>
  <c r="J511" i="2"/>
  <c r="BK504" i="2"/>
  <c r="J502" i="2"/>
  <c r="J495" i="2"/>
  <c r="BK485" i="2"/>
  <c r="BK475" i="2"/>
  <c r="J469" i="2"/>
  <c r="J464" i="2"/>
  <c r="BK445" i="2"/>
  <c r="BK439" i="2"/>
  <c r="BK434" i="2"/>
  <c r="J431" i="2"/>
  <c r="BK420" i="2"/>
  <c r="BK410" i="2"/>
  <c r="J406" i="2"/>
  <c r="J396" i="2"/>
  <c r="J387" i="2"/>
  <c r="BK377" i="2"/>
  <c r="J369" i="2"/>
  <c r="J362" i="2"/>
  <c r="BK346" i="2"/>
  <c r="J337" i="2"/>
  <c r="BK330" i="2"/>
  <c r="J313" i="2"/>
  <c r="BK291" i="2"/>
  <c r="J283" i="2"/>
  <c r="J269" i="2"/>
  <c r="J259" i="2"/>
  <c r="J250" i="2"/>
  <c r="J244" i="2"/>
  <c r="J241" i="2"/>
  <c r="J215" i="2"/>
  <c r="J201" i="2"/>
  <c r="J188" i="2"/>
  <c r="J171" i="2"/>
  <c r="BK158" i="2"/>
  <c r="AS94" i="1"/>
  <c r="BK589" i="2"/>
  <c r="J586" i="2"/>
  <c r="BK581" i="2"/>
  <c r="J579" i="2"/>
  <c r="J576" i="2"/>
  <c r="J571" i="2"/>
  <c r="BK568" i="2"/>
  <c r="BK567" i="2"/>
  <c r="J564" i="2"/>
  <c r="BK558" i="2"/>
  <c r="J556" i="2"/>
  <c r="BK551" i="2"/>
  <c r="J548" i="2"/>
  <c r="BK543" i="2"/>
  <c r="BK539" i="2"/>
  <c r="BK533" i="2"/>
  <c r="BK530" i="2"/>
  <c r="BK520" i="2"/>
  <c r="BK517" i="2"/>
  <c r="BK513" i="2"/>
  <c r="J506" i="2"/>
  <c r="BK501" i="2"/>
  <c r="BK491" i="2"/>
  <c r="J487" i="2"/>
  <c r="J481" i="2"/>
  <c r="J475" i="2"/>
  <c r="BK469" i="2"/>
  <c r="J455" i="2"/>
  <c r="J445" i="2"/>
  <c r="J439" i="2"/>
  <c r="BK432" i="2"/>
  <c r="BK426" i="2"/>
  <c r="BK422" i="2"/>
  <c r="J418" i="2"/>
  <c r="J414" i="2"/>
  <c r="J403" i="2"/>
  <c r="BK395" i="2"/>
  <c r="BK383" i="2"/>
  <c r="BK371" i="2"/>
  <c r="J365" i="2"/>
  <c r="J355" i="2"/>
  <c r="J346" i="2"/>
  <c r="J338" i="2"/>
  <c r="BK334" i="2"/>
  <c r="J327" i="2"/>
  <c r="BK312" i="2"/>
  <c r="J297" i="2"/>
  <c r="J285" i="2"/>
  <c r="BK278" i="2"/>
  <c r="BK270" i="2"/>
  <c r="BK257" i="2"/>
  <c r="BK246" i="2"/>
  <c r="BK242" i="2"/>
  <c r="J231" i="2"/>
  <c r="J208" i="2"/>
  <c r="J196" i="2"/>
  <c r="BK171" i="2"/>
  <c r="BK164" i="2"/>
  <c r="J150" i="2"/>
  <c r="BK534" i="2"/>
  <c r="J532" i="2"/>
  <c r="J522" i="2"/>
  <c r="J517" i="2"/>
  <c r="J513" i="2"/>
  <c r="J509" i="2"/>
  <c r="BK502" i="2"/>
  <c r="BK495" i="2"/>
  <c r="BK487" i="2"/>
  <c r="J483" i="2"/>
  <c r="J477" i="2"/>
  <c r="BK471" i="2"/>
  <c r="BK455" i="2"/>
  <c r="J447" i="2"/>
  <c r="J443" i="2"/>
  <c r="BK435" i="2"/>
  <c r="BK431" i="2"/>
  <c r="BK424" i="2"/>
  <c r="BK418" i="2"/>
  <c r="J410" i="2"/>
  <c r="BK403" i="2"/>
  <c r="BK391" i="2"/>
  <c r="BK379" i="2"/>
  <c r="J375" i="2"/>
  <c r="J368" i="2"/>
  <c r="J358" i="2"/>
  <c r="BK350" i="2"/>
  <c r="J340" i="2"/>
  <c r="J336" i="2"/>
  <c r="J334" i="2"/>
  <c r="BK325" i="2"/>
  <c r="J306" i="2"/>
  <c r="J296" i="2"/>
  <c r="BK285" i="2"/>
  <c r="BK275" i="2"/>
  <c r="BK264" i="2"/>
  <c r="BK254" i="2"/>
  <c r="J246" i="2"/>
  <c r="J242" i="2"/>
  <c r="BK231" i="2"/>
  <c r="BK208" i="2"/>
  <c r="J200" i="2"/>
  <c r="J179" i="2"/>
  <c r="BK170" i="2"/>
  <c r="J161" i="2"/>
  <c r="BK335" i="2"/>
  <c r="BK323" i="2"/>
  <c r="BK306" i="2"/>
  <c r="BK296" i="2"/>
  <c r="J288" i="2"/>
  <c r="BK273" i="2"/>
  <c r="J264" i="2"/>
  <c r="J253" i="2"/>
  <c r="J243" i="2"/>
  <c r="J239" i="2"/>
  <c r="J225" i="2"/>
  <c r="J211" i="2"/>
  <c r="BK196" i="2"/>
  <c r="J181" i="2"/>
  <c r="BK168" i="2"/>
  <c r="J158" i="2"/>
  <c r="BK536" i="2"/>
  <c r="J530" i="2"/>
  <c r="BK518" i="2"/>
  <c r="BK515" i="2"/>
  <c r="BK509" i="2"/>
  <c r="BK503" i="2"/>
  <c r="BK499" i="2"/>
  <c r="J489" i="2"/>
  <c r="BK481" i="2"/>
  <c r="J479" i="2"/>
  <c r="J473" i="2"/>
  <c r="J466" i="2"/>
  <c r="BK452" i="2"/>
  <c r="BK444" i="2"/>
  <c r="J437" i="2"/>
  <c r="J432" i="2"/>
  <c r="J426" i="2"/>
  <c r="J420" i="2"/>
  <c r="BK414" i="2"/>
  <c r="BK406" i="2"/>
  <c r="J400" i="2"/>
  <c r="J391" i="2"/>
  <c r="J383" i="2"/>
  <c r="BK375" i="2"/>
  <c r="BK368" i="2"/>
  <c r="BK358" i="2"/>
  <c r="J353" i="2"/>
  <c r="J344" i="2"/>
  <c r="J335" i="2"/>
  <c r="BK327" i="2"/>
  <c r="BK297" i="2"/>
  <c r="BK288" i="2"/>
  <c r="J278" i="2"/>
  <c r="BK269" i="2"/>
  <c r="BK259" i="2"/>
  <c r="BK250" i="2"/>
  <c r="BK244" i="2"/>
  <c r="BK239" i="2"/>
  <c r="BK219" i="2"/>
  <c r="BK201" i="2"/>
  <c r="BK188" i="2"/>
  <c r="J175" i="2"/>
  <c r="BK161" i="2"/>
  <c r="J592" i="2"/>
  <c r="BK586" i="2"/>
  <c r="J584" i="2"/>
  <c r="BK579" i="2"/>
  <c r="BK573" i="2"/>
  <c r="BK571" i="2"/>
  <c r="J570" i="2"/>
  <c r="J567" i="2"/>
  <c r="BK563" i="2"/>
  <c r="J558" i="2"/>
  <c r="BK554" i="2"/>
  <c r="J551" i="2"/>
  <c r="BK545" i="2"/>
  <c r="J543" i="2"/>
  <c r="J539" i="2"/>
  <c r="J534" i="2"/>
  <c r="J525" i="2"/>
  <c r="J520" i="2"/>
  <c r="BK516" i="2"/>
  <c r="BK511" i="2"/>
  <c r="J504" i="2"/>
  <c r="J501" i="2"/>
  <c r="J491" i="2"/>
  <c r="BK483" i="2"/>
  <c r="BK479" i="2"/>
  <c r="BK473" i="2"/>
  <c r="BK466" i="2"/>
  <c r="J452" i="2"/>
  <c r="J444" i="2"/>
  <c r="BK437" i="2"/>
  <c r="J434" i="2"/>
  <c r="J428" i="2"/>
  <c r="J422" i="2"/>
  <c r="J416" i="2"/>
  <c r="BK407" i="2"/>
  <c r="BK400" i="2"/>
  <c r="J395" i="2"/>
  <c r="J379" i="2"/>
  <c r="BK369" i="2"/>
  <c r="BK362" i="2"/>
  <c r="BK353" i="2"/>
  <c r="BK344" i="2"/>
  <c r="BK338" i="2"/>
  <c r="J333" i="2"/>
  <c r="BK313" i="2"/>
  <c r="J298" i="2"/>
  <c r="J290" i="2"/>
  <c r="J280" i="2"/>
  <c r="J270" i="2"/>
  <c r="J257" i="2"/>
  <c r="BK245" i="2"/>
  <c r="BK241" i="2"/>
  <c r="BK225" i="2"/>
  <c r="BK211" i="2"/>
  <c r="BK200" i="2"/>
  <c r="BK181" i="2"/>
  <c r="J170" i="2"/>
  <c r="J151" i="2"/>
  <c r="J541" i="2"/>
  <c r="J533" i="2"/>
  <c r="BK522" i="2"/>
  <c r="J518" i="2"/>
  <c r="J515" i="2"/>
  <c r="BK506" i="2"/>
  <c r="J503" i="2"/>
  <c r="J499" i="2"/>
  <c r="BK489" i="2"/>
  <c r="J485" i="2"/>
  <c r="BK477" i="2"/>
  <c r="J471" i="2"/>
  <c r="BK464" i="2"/>
  <c r="BK447" i="2"/>
  <c r="BK443" i="2"/>
  <c r="J435" i="2"/>
  <c r="BK428" i="2"/>
  <c r="J424" i="2"/>
  <c r="BK416" i="2"/>
  <c r="J407" i="2"/>
  <c r="BK396" i="2"/>
  <c r="BK387" i="2"/>
  <c r="J377" i="2"/>
  <c r="J371" i="2"/>
  <c r="BK365" i="2"/>
  <c r="BK355" i="2"/>
  <c r="J350" i="2"/>
  <c r="BK340" i="2"/>
  <c r="BK336" i="2"/>
  <c r="BK333" i="2"/>
  <c r="J325" i="2"/>
  <c r="J312" i="2"/>
  <c r="J291" i="2"/>
  <c r="BK283" i="2"/>
  <c r="J275" i="2"/>
  <c r="BK260" i="2"/>
  <c r="J254" i="2"/>
  <c r="BK243" i="2"/>
  <c r="BK237" i="2"/>
  <c r="BK215" i="2"/>
  <c r="J205" i="2"/>
  <c r="J192" i="2"/>
  <c r="BK175" i="2"/>
  <c r="J168" i="2"/>
  <c r="BK151" i="2"/>
  <c r="F34" i="2" l="1"/>
  <c r="F37" i="2"/>
  <c r="F36" i="2"/>
  <c r="BC95" i="1" s="1"/>
  <c r="BC94" i="1" s="1"/>
  <c r="W32" i="1" s="1"/>
  <c r="J34" i="2"/>
  <c r="AW95" i="1" s="1"/>
  <c r="T240" i="2"/>
  <c r="T413" i="2"/>
  <c r="T329" i="2" s="1"/>
  <c r="P442" i="2"/>
  <c r="P478" i="2"/>
  <c r="R240" i="2"/>
  <c r="T324" i="2"/>
  <c r="BK430" i="2"/>
  <c r="J430" i="2" s="1"/>
  <c r="J107" i="2" s="1"/>
  <c r="BK442" i="2"/>
  <c r="BK465" i="2"/>
  <c r="J465" i="2"/>
  <c r="J112" i="2"/>
  <c r="P472" i="2"/>
  <c r="T484" i="2"/>
  <c r="R500" i="2"/>
  <c r="R544" i="2"/>
  <c r="T149" i="2"/>
  <c r="T187" i="2"/>
  <c r="T204" i="2"/>
  <c r="P218" i="2"/>
  <c r="P413" i="2"/>
  <c r="P329" i="2" s="1"/>
  <c r="T442" i="2"/>
  <c r="T465" i="2"/>
  <c r="R478" i="2"/>
  <c r="P500" i="2"/>
  <c r="BK531" i="2"/>
  <c r="J531" i="2"/>
  <c r="J118" i="2" s="1"/>
  <c r="P531" i="2"/>
  <c r="R557" i="2"/>
  <c r="P240" i="2"/>
  <c r="R413" i="2"/>
  <c r="R329" i="2" s="1"/>
  <c r="R446" i="2"/>
  <c r="BK472" i="2"/>
  <c r="J472" i="2" s="1"/>
  <c r="J113" i="2" s="1"/>
  <c r="BK484" i="2"/>
  <c r="J484" i="2" s="1"/>
  <c r="J115" i="2" s="1"/>
  <c r="P514" i="2"/>
  <c r="P544" i="2"/>
  <c r="BK566" i="2"/>
  <c r="R578" i="2"/>
  <c r="R149" i="2"/>
  <c r="R187" i="2"/>
  <c r="R204" i="2"/>
  <c r="T218" i="2"/>
  <c r="BK413" i="2"/>
  <c r="J413" i="2" s="1"/>
  <c r="J106" i="2" s="1"/>
  <c r="R442" i="2"/>
  <c r="P465" i="2"/>
  <c r="BK478" i="2"/>
  <c r="J478" i="2"/>
  <c r="J114" i="2" s="1"/>
  <c r="T478" i="2"/>
  <c r="T514" i="2"/>
  <c r="T544" i="2"/>
  <c r="P566" i="2"/>
  <c r="P565" i="2" s="1"/>
  <c r="BK583" i="2"/>
  <c r="J583" i="2"/>
  <c r="J125" i="2" s="1"/>
  <c r="T583" i="2"/>
  <c r="BK149" i="2"/>
  <c r="J149" i="2" s="1"/>
  <c r="J98" i="2" s="1"/>
  <c r="BK187" i="2"/>
  <c r="J187" i="2" s="1"/>
  <c r="J99" i="2" s="1"/>
  <c r="BK204" i="2"/>
  <c r="J204" i="2" s="1"/>
  <c r="J100" i="2" s="1"/>
  <c r="BK218" i="2"/>
  <c r="J218" i="2"/>
  <c r="J102" i="2" s="1"/>
  <c r="BK324" i="2"/>
  <c r="J324" i="2"/>
  <c r="J104" i="2" s="1"/>
  <c r="R430" i="2"/>
  <c r="P446" i="2"/>
  <c r="T472" i="2"/>
  <c r="R484" i="2"/>
  <c r="R441" i="2" s="1"/>
  <c r="T500" i="2"/>
  <c r="BK544" i="2"/>
  <c r="J544" i="2"/>
  <c r="J119" i="2" s="1"/>
  <c r="P557" i="2"/>
  <c r="T578" i="2"/>
  <c r="P583" i="2"/>
  <c r="P149" i="2"/>
  <c r="P187" i="2"/>
  <c r="P204" i="2"/>
  <c r="R218" i="2"/>
  <c r="R324" i="2"/>
  <c r="P430" i="2"/>
  <c r="BK446" i="2"/>
  <c r="J446" i="2" s="1"/>
  <c r="J111" i="2" s="1"/>
  <c r="R465" i="2"/>
  <c r="BK500" i="2"/>
  <c r="J500" i="2"/>
  <c r="J116" i="2" s="1"/>
  <c r="R514" i="2"/>
  <c r="T531" i="2"/>
  <c r="T557" i="2"/>
  <c r="R566" i="2"/>
  <c r="R565" i="2" s="1"/>
  <c r="BK578" i="2"/>
  <c r="J578" i="2"/>
  <c r="J124" i="2" s="1"/>
  <c r="R583" i="2"/>
  <c r="BK240" i="2"/>
  <c r="J240" i="2" s="1"/>
  <c r="J103" i="2" s="1"/>
  <c r="P324" i="2"/>
  <c r="T430" i="2"/>
  <c r="T446" i="2"/>
  <c r="R472" i="2"/>
  <c r="P484" i="2"/>
  <c r="BK514" i="2"/>
  <c r="J514" i="2" s="1"/>
  <c r="J117" i="2" s="1"/>
  <c r="R531" i="2"/>
  <c r="BK557" i="2"/>
  <c r="J557" i="2"/>
  <c r="J120" i="2" s="1"/>
  <c r="T566" i="2"/>
  <c r="T565" i="2"/>
  <c r="P578" i="2"/>
  <c r="BK575" i="2"/>
  <c r="J575" i="2" s="1"/>
  <c r="J123" i="2" s="1"/>
  <c r="BK438" i="2"/>
  <c r="J438" i="2" s="1"/>
  <c r="J108" i="2" s="1"/>
  <c r="BK591" i="2"/>
  <c r="J591" i="2" s="1"/>
  <c r="J127" i="2" s="1"/>
  <c r="BK214" i="2"/>
  <c r="J214" i="2" s="1"/>
  <c r="J101" i="2" s="1"/>
  <c r="BK588" i="2"/>
  <c r="J588" i="2"/>
  <c r="J126" i="2" s="1"/>
  <c r="BB95" i="1"/>
  <c r="BB94" i="1" s="1"/>
  <c r="W31" i="1" s="1"/>
  <c r="E85" i="2"/>
  <c r="J89" i="2"/>
  <c r="F92" i="2"/>
  <c r="J92" i="2"/>
  <c r="BE150" i="2"/>
  <c r="BE151" i="2"/>
  <c r="BE158" i="2"/>
  <c r="BE161" i="2"/>
  <c r="BE164" i="2"/>
  <c r="BE168" i="2"/>
  <c r="BE170" i="2"/>
  <c r="BE171" i="2"/>
  <c r="BE175" i="2"/>
  <c r="BE179" i="2"/>
  <c r="BE181" i="2"/>
  <c r="BE188" i="2"/>
  <c r="BE192" i="2"/>
  <c r="BE196" i="2"/>
  <c r="BE200" i="2"/>
  <c r="BE201" i="2"/>
  <c r="BE205" i="2"/>
  <c r="BE208" i="2"/>
  <c r="BE211" i="2"/>
  <c r="BE215" i="2"/>
  <c r="BE219" i="2"/>
  <c r="BE225" i="2"/>
  <c r="BE231" i="2"/>
  <c r="BE237" i="2"/>
  <c r="BE239" i="2"/>
  <c r="BE241" i="2"/>
  <c r="BE242" i="2"/>
  <c r="BE243" i="2"/>
  <c r="BE244" i="2"/>
  <c r="BE245" i="2"/>
  <c r="BE246" i="2"/>
  <c r="BE250" i="2"/>
  <c r="BE253" i="2"/>
  <c r="BE254" i="2"/>
  <c r="BE257" i="2"/>
  <c r="BE259" i="2"/>
  <c r="BE260" i="2"/>
  <c r="BE264" i="2"/>
  <c r="BE269" i="2"/>
  <c r="BE270" i="2"/>
  <c r="BE273" i="2"/>
  <c r="BE275" i="2"/>
  <c r="BE278" i="2"/>
  <c r="BE280" i="2"/>
  <c r="BE283" i="2"/>
  <c r="BE285" i="2"/>
  <c r="BE288" i="2"/>
  <c r="BE290" i="2"/>
  <c r="BE291" i="2"/>
  <c r="BE296" i="2"/>
  <c r="BE297" i="2"/>
  <c r="BE298" i="2"/>
  <c r="BE306" i="2"/>
  <c r="BE312" i="2"/>
  <c r="BE313" i="2"/>
  <c r="BE323" i="2"/>
  <c r="BE325" i="2"/>
  <c r="BE327" i="2"/>
  <c r="BE330" i="2"/>
  <c r="BE333" i="2"/>
  <c r="BE334" i="2"/>
  <c r="BE335" i="2"/>
  <c r="BE336" i="2"/>
  <c r="BE337" i="2"/>
  <c r="BE338" i="2"/>
  <c r="BE340" i="2"/>
  <c r="BE344" i="2"/>
  <c r="BE346" i="2"/>
  <c r="BE350" i="2"/>
  <c r="BE353" i="2"/>
  <c r="BE355" i="2"/>
  <c r="BE358" i="2"/>
  <c r="BE362" i="2"/>
  <c r="BE365" i="2"/>
  <c r="BE368" i="2"/>
  <c r="BE369" i="2"/>
  <c r="BE371" i="2"/>
  <c r="BE375" i="2"/>
  <c r="BE377" i="2"/>
  <c r="BE379" i="2"/>
  <c r="BE383" i="2"/>
  <c r="BE387" i="2"/>
  <c r="BE391" i="2"/>
  <c r="BE395" i="2"/>
  <c r="BE396" i="2"/>
  <c r="BE400" i="2"/>
  <c r="BE403" i="2"/>
  <c r="BE406" i="2"/>
  <c r="BE407" i="2"/>
  <c r="BE410" i="2"/>
  <c r="BE414" i="2"/>
  <c r="BE416" i="2"/>
  <c r="BE418" i="2"/>
  <c r="BE420" i="2"/>
  <c r="BE422" i="2"/>
  <c r="BE424" i="2"/>
  <c r="BE426" i="2"/>
  <c r="BE428" i="2"/>
  <c r="BE431" i="2"/>
  <c r="BE432" i="2"/>
  <c r="BE434" i="2"/>
  <c r="BE435" i="2"/>
  <c r="BE437" i="2"/>
  <c r="BE439" i="2"/>
  <c r="BE443" i="2"/>
  <c r="BE444" i="2"/>
  <c r="BE445" i="2"/>
  <c r="BE447" i="2"/>
  <c r="BE452" i="2"/>
  <c r="BE455" i="2"/>
  <c r="BE464" i="2"/>
  <c r="BE466" i="2"/>
  <c r="BE469" i="2"/>
  <c r="BE471" i="2"/>
  <c r="BE473" i="2"/>
  <c r="BE475" i="2"/>
  <c r="BE477" i="2"/>
  <c r="BE479" i="2"/>
  <c r="BE481" i="2"/>
  <c r="BE483" i="2"/>
  <c r="BE485" i="2"/>
  <c r="BE487" i="2"/>
  <c r="BE489" i="2"/>
  <c r="BE491" i="2"/>
  <c r="BE495" i="2"/>
  <c r="BE499" i="2"/>
  <c r="BE501" i="2"/>
  <c r="BE502" i="2"/>
  <c r="BE503" i="2"/>
  <c r="BE504" i="2"/>
  <c r="BE506" i="2"/>
  <c r="BE509" i="2"/>
  <c r="BE511" i="2"/>
  <c r="BE513" i="2"/>
  <c r="BE515" i="2"/>
  <c r="BE516" i="2"/>
  <c r="BE517" i="2"/>
  <c r="BE518" i="2"/>
  <c r="BE520" i="2"/>
  <c r="BE522" i="2"/>
  <c r="BE525" i="2"/>
  <c r="BE530" i="2"/>
  <c r="BE532" i="2"/>
  <c r="BE533" i="2"/>
  <c r="BE534" i="2"/>
  <c r="BE536" i="2"/>
  <c r="BE539" i="2"/>
  <c r="BE541" i="2"/>
  <c r="BE543" i="2"/>
  <c r="BE545" i="2"/>
  <c r="BE548" i="2"/>
  <c r="BE551" i="2"/>
  <c r="BE554" i="2"/>
  <c r="BE556" i="2"/>
  <c r="BE558" i="2"/>
  <c r="BE563" i="2"/>
  <c r="BE564" i="2"/>
  <c r="BE567" i="2"/>
  <c r="BE568" i="2"/>
  <c r="BE570" i="2"/>
  <c r="BE571" i="2"/>
  <c r="BE573" i="2"/>
  <c r="BE576" i="2"/>
  <c r="BE579" i="2"/>
  <c r="BE581" i="2"/>
  <c r="BE584" i="2"/>
  <c r="BE586" i="2"/>
  <c r="BE589" i="2"/>
  <c r="BE592" i="2"/>
  <c r="BA95" i="1"/>
  <c r="BA94" i="1" s="1"/>
  <c r="W30" i="1" s="1"/>
  <c r="BD95" i="1"/>
  <c r="BD94" i="1" s="1"/>
  <c r="W33" i="1" s="1"/>
  <c r="BK329" i="2" l="1"/>
  <c r="J329" i="2" s="1"/>
  <c r="J105" i="2" s="1"/>
  <c r="R148" i="2"/>
  <c r="R147" i="2" s="1"/>
  <c r="T148" i="2"/>
  <c r="T441" i="2"/>
  <c r="BK565" i="2"/>
  <c r="J565" i="2"/>
  <c r="J121" i="2"/>
  <c r="P441" i="2"/>
  <c r="P148" i="2"/>
  <c r="BK441" i="2"/>
  <c r="J441" i="2"/>
  <c r="J109" i="2"/>
  <c r="BK148" i="2"/>
  <c r="J148" i="2"/>
  <c r="J97" i="2" s="1"/>
  <c r="J442" i="2"/>
  <c r="J110" i="2"/>
  <c r="J566" i="2"/>
  <c r="J122" i="2"/>
  <c r="J33" i="2"/>
  <c r="AV95" i="1" s="1"/>
  <c r="AT95" i="1" s="1"/>
  <c r="AY94" i="1"/>
  <c r="F33" i="2"/>
  <c r="AZ95" i="1" s="1"/>
  <c r="AZ94" i="1" s="1"/>
  <c r="W29" i="1" s="1"/>
  <c r="AW94" i="1"/>
  <c r="AK30" i="1"/>
  <c r="AX94" i="1"/>
  <c r="P147" i="2" l="1"/>
  <c r="AU95" i="1" s="1"/>
  <c r="AU94" i="1" s="1"/>
  <c r="T147" i="2"/>
  <c r="BK147" i="2"/>
  <c r="J147" i="2" s="1"/>
  <c r="J30" i="2" s="1"/>
  <c r="AG95" i="1" s="1"/>
  <c r="AG94" i="1" s="1"/>
  <c r="AK26" i="1" s="1"/>
  <c r="AV94" i="1"/>
  <c r="AK29" i="1" s="1"/>
  <c r="AK35" i="1" l="1"/>
  <c r="J39" i="2"/>
  <c r="J96" i="2"/>
  <c r="AN95" i="1"/>
  <c r="AT94" i="1"/>
  <c r="AN94" i="1"/>
</calcChain>
</file>

<file path=xl/sharedStrings.xml><?xml version="1.0" encoding="utf-8"?>
<sst xmlns="http://schemas.openxmlformats.org/spreadsheetml/2006/main" count="4995" uniqueCount="984">
  <si>
    <t>Export Komplet</t>
  </si>
  <si>
    <t/>
  </si>
  <si>
    <t>2.0</t>
  </si>
  <si>
    <t>False</t>
  </si>
  <si>
    <t>{e571c886-dd2e-4917-9e75-8c3ef32a3b10}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</si>
  <si>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</si>
  <si>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</si>
  <si>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</si>
  <si>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</si>
  <si>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</si>
  <si>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</si>
  <si>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</si>
  <si>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</si>
  <si>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</si>
  <si>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N23-086_exp3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</si>
  <si>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</si>
  <si>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</si>
  <si>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DPO MARTINOV - VRÁTNICE , VJEZD</t>
  </si>
  <si>
    <t>KSO:</t>
  </si>
  <si>
    <t>CC-CZ:</t>
  </si>
  <si>
    <t>Místo:</t>
  </si>
  <si>
    <t xml:space="preserve"> </t>
  </si>
  <si>
    <t>Datum:</t>
  </si>
  <si>
    <t>7. 2. 2024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</si>
  <si>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</si>
  <si>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</si>
  <si>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</si>
  <si>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</si>
  <si>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</si>
  <si>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</si>
  <si>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</si>
  <si>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PROJEKTSTUDIO EUCZ s.r.o.</t>
  </si>
  <si>
    <t>True</t>
  </si>
  <si>
    <t>Zpracovatel:</t>
  </si>
  <si>
    <t>Poznámka: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</si>
  <si>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_x000D_
Objem soupisu prací tvoří etapu č.1 stavebních úprav dle zadání objednatele.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</si>
  <si>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</si>
  <si>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</si>
  <si>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</si>
  <si>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</si>
  <si>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</si>
  <si>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</si>
  <si>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</si>
  <si>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</si>
  <si>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</si>
  <si>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</si>
  <si>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</si>
  <si>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</si>
  <si>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</si>
  <si>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</si>
  <si>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</si>
  <si>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</si>
  <si>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</si>
  <si>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</si>
  <si>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</si>
  <si>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</si>
  <si>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</si>
  <si>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</si>
  <si>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</si>
  <si>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</si>
  <si>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</si>
  <si>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</si>
  <si>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</si>
  <si>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</si>
  <si>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</si>
  <si>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</si>
  <si>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</si>
  <si>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</si>
  <si>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</si>
  <si>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</si>
  <si>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</si>
  <si>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</si>
  <si>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</si>
  <si>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</si>
  <si>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</si>
  <si>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</si>
  <si>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</si>
  <si>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</si>
  <si>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</si>
  <si>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</si>
  <si>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</si>
  <si>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</si>
  <si>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 xml:space="preserve">Stavebně technický propočet nákladů _ 1. ETAPA - vrátnice , vjezd </t>
  </si>
  <si>
    <t>STA</t>
  </si>
  <si>
    <t>1</t>
  </si>
  <si>
    <t>{9a193de4-463c-4710-b863-3c811eb0787d}</t>
  </si>
  <si>
    <t>2</t>
  </si>
  <si>
    <t>KRYCÍ LIST SOUPISU PRACÍ</t>
  </si>
  <si>
    <t>Objekt:</t>
  </si>
  <si>
    <t xml:space="preserve">D.1 - Stavebně technický propočet nákladů _ 1. ETAPA - vrátnice , vjezd 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</si>
  <si>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 Objem soupisu prací tvoří etapu č.1 stavebních úprav dle zadání objednatele _ jedná se o předpoklad , který může být upřesněn objednatelem.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</si>
  <si>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</si>
  <si>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</si>
  <si>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</si>
  <si>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</si>
  <si>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</si>
  <si>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</si>
  <si>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</si>
  <si>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</si>
  <si>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</si>
  <si>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</si>
  <si>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</si>
  <si>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</si>
  <si>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a kabelová vedení 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</si>
  <si>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</si>
  <si>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</si>
  <si>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</si>
  <si>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</si>
  <si>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</si>
  <si>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</si>
  <si>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</si>
  <si>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</si>
  <si>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</si>
  <si>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</si>
  <si>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</si>
  <si>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</si>
  <si>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</si>
  <si>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</si>
  <si>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</si>
  <si>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</si>
  <si>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</si>
  <si>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</si>
  <si>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</si>
  <si>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</si>
  <si>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</si>
  <si>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</si>
  <si>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</si>
  <si>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</si>
  <si>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</si>
  <si>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</si>
  <si>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</si>
  <si>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</si>
  <si>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</si>
  <si>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</si>
  <si>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</si>
  <si>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</si>
  <si>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</si>
  <si>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</si>
  <si>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</si>
  <si>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</si>
  <si>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</si>
  <si>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</si>
  <si>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</si>
  <si>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</si>
  <si>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</si>
  <si>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</si>
  <si>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 xml:space="preserve">Odstranění podkladu z kameniva drceného tl přes 200 do 300 mm strojně </t>
  </si>
  <si>
    <t>m2</t>
  </si>
  <si>
    <t>CS ÚRS 2024 01</t>
  </si>
  <si>
    <t>4</t>
  </si>
  <si>
    <t>-816655822</t>
  </si>
  <si>
    <t>11310733R</t>
  </si>
  <si>
    <t xml:space="preserve">Odstranění krytu zpevněných ploch tl od 100 mm do 150 mm strojně </t>
  </si>
  <si>
    <t>CS VLASTNÍ</t>
  </si>
  <si>
    <t>229685063</t>
  </si>
  <si>
    <t>P</t>
  </si>
  <si>
    <t xml:space="preserve">Poznámka k položce:_x000D_
Součástí JC jsou také náklady na vytrhání souvisejících obrub </t>
  </si>
  <si>
    <t>VV</t>
  </si>
  <si>
    <t>Zpevněná plocha _ VJEZD</t>
  </si>
  <si>
    <t>"levá část" (21,25*8,0)+(17,25*5,25)+(5,5*13,9)</t>
  </si>
  <si>
    <t>"střední část" (7,0*7,5)</t>
  </si>
  <si>
    <t>"pravá část" (11,5*28,75)</t>
  </si>
  <si>
    <t>Součet</t>
  </si>
  <si>
    <t>3</t>
  </si>
  <si>
    <t>131251102</t>
  </si>
  <si>
    <t>Hloubení jam nezapažených v hornině třídy těžitelnosti I skupiny 3 objem do 50 m3 strojně</t>
  </si>
  <si>
    <t>m3</t>
  </si>
  <si>
    <t>-1753879684</t>
  </si>
  <si>
    <t>"základ pro pylon (návrh-předpoklad)" 4,0*4,0*2,5</t>
  </si>
  <si>
    <t>132251102</t>
  </si>
  <si>
    <t>Hloubení rýh nezapažených š do 800 mm v hornině třídy těžitelnosti I skupiny 3 objem do 50 m3 strojně</t>
  </si>
  <si>
    <t>-545508758</t>
  </si>
  <si>
    <t>"viz liniové prvky ZP" (117,5*0,4*0,5)</t>
  </si>
  <si>
    <t>5</t>
  </si>
  <si>
    <t>162751117</t>
  </si>
  <si>
    <t>Vodorovné přemístění přes 9 000 do 10000 m výkopku/sypaniny z horniny třídy těžitelnosti I skupiny 1 až 3</t>
  </si>
  <si>
    <t>1040176704</t>
  </si>
  <si>
    <t>6</t>
  </si>
  <si>
    <t>162751119</t>
  </si>
  <si>
    <t>Příplatek k vodorovnému přemístění výkopku/sypaniny z horniny třídy těžitelnosti I skupiny 1 až 3 ZKD 1000 m přes 10000 m</t>
  </si>
  <si>
    <t>134437254</t>
  </si>
  <si>
    <t>63,5*10 'Přepočtené koeficientem množství</t>
  </si>
  <si>
    <t>7</t>
  </si>
  <si>
    <t>17120123R</t>
  </si>
  <si>
    <t xml:space="preserve">Poplatek za uložení navážek, zeminy a kamení na skládce (skládkovné) </t>
  </si>
  <si>
    <t>-1502396022</t>
  </si>
  <si>
    <t>8</t>
  </si>
  <si>
    <t>171251201</t>
  </si>
  <si>
    <t>Uložení sypaniny na skládky nebo meziskládky</t>
  </si>
  <si>
    <t>-1177572062</t>
  </si>
  <si>
    <t>9</t>
  </si>
  <si>
    <t>174151101</t>
  </si>
  <si>
    <t>Zásyp jam, šachet rýh nebo kolem objektů sypaninou se zhutněním</t>
  </si>
  <si>
    <t>1963786127</t>
  </si>
  <si>
    <t>"základ pro pylon (návrh-předpoklad)" (4,0*4,0*2,5)</t>
  </si>
  <si>
    <t>-((2,0*2,0*2,0)+(2,5*2,5*0,15)+(2,5*2,5*0,1))</t>
  </si>
  <si>
    <t>10</t>
  </si>
  <si>
    <t>M</t>
  </si>
  <si>
    <t>58344197R</t>
  </si>
  <si>
    <t xml:space="preserve">externí zásypový, nenamrzavý, zhutnitelný drcený materiál _ frakce do 63 mm </t>
  </si>
  <si>
    <t>t</t>
  </si>
  <si>
    <t>-2052548343</t>
  </si>
  <si>
    <t>30,437*1,8 'Přepočtené koeficientem množství</t>
  </si>
  <si>
    <t>11</t>
  </si>
  <si>
    <t>181912112</t>
  </si>
  <si>
    <t>Úprava pláně v hornině třídy těžitelnosti I skupiny 3 se zhutněním ručně</t>
  </si>
  <si>
    <t>-694780461</t>
  </si>
  <si>
    <t>Zakládání</t>
  </si>
  <si>
    <t>213311113</t>
  </si>
  <si>
    <t>Polštáře zhutněné pod základy z kameniva drceného frakce 16 až 63 mm</t>
  </si>
  <si>
    <t>-1994126510</t>
  </si>
  <si>
    <t>"základ pro pylon (návrh-předpoklad)" 2,5*2,5*0,15</t>
  </si>
  <si>
    <t>"základ pro informační panely (návrh-předpoklad)" (0,8*0,8*0,15)+(2,0*0,5*0,15)</t>
  </si>
  <si>
    <t>13</t>
  </si>
  <si>
    <t>275322511</t>
  </si>
  <si>
    <t>Základové patky ze ŽB se zvýšenými nároky na prostředí tř. C 25/30</t>
  </si>
  <si>
    <t>1262948590</t>
  </si>
  <si>
    <t>"základ pro pylon (návrh-předpoklad)" 2,0*2,0*2,0</t>
  </si>
  <si>
    <t>"základ pro informační panely (návrh-předpoklad)" (0,8*0,8*0,6)+(2,0*0,5*0,8)</t>
  </si>
  <si>
    <t>14</t>
  </si>
  <si>
    <t>275351121</t>
  </si>
  <si>
    <t>Zřízení bednění základových patek</t>
  </si>
  <si>
    <t>669588020</t>
  </si>
  <si>
    <t>"základ pro pylon (návrh-předpoklad)" 2,0*4*2,0</t>
  </si>
  <si>
    <t>"základ pro informační panely (návrh-předpoklad)" ((0,8+0,8)*2*0,6)+((2,0+0,5)*2*0,8)</t>
  </si>
  <si>
    <t>15</t>
  </si>
  <si>
    <t>275351122</t>
  </si>
  <si>
    <t>Odstranění bednění základových patek</t>
  </si>
  <si>
    <t>265063578</t>
  </si>
  <si>
    <t>16</t>
  </si>
  <si>
    <t>275361821</t>
  </si>
  <si>
    <t>Výztuž základových patek betonářskou ocelí 10 505 (R)</t>
  </si>
  <si>
    <t>1392540291</t>
  </si>
  <si>
    <t>"(návrh-předpoklad)" (9,184)*75/1000</t>
  </si>
  <si>
    <t>Svislé a kompletní konstrukce</t>
  </si>
  <si>
    <t>17</t>
  </si>
  <si>
    <t>311272225</t>
  </si>
  <si>
    <t>Zdivo z pórobetonových tvárnic hladkých přes P2 do P4 do 450 kg/m3 na tenkovrstvou maltu tl 300 m</t>
  </si>
  <si>
    <t>1124729672</t>
  </si>
  <si>
    <t>"stavební úpravy_vrátnice" 21,62</t>
  </si>
  <si>
    <t>18</t>
  </si>
  <si>
    <t>342272205</t>
  </si>
  <si>
    <t>Příčka z pórobetonových hladkých tvárnic na tenkovrstvou maltu tl 50 mm</t>
  </si>
  <si>
    <t>893509727</t>
  </si>
  <si>
    <t>"stavební úpravy_vrátnice" 8,4</t>
  </si>
  <si>
    <t>19</t>
  </si>
  <si>
    <t>342272245</t>
  </si>
  <si>
    <t>Příčka z pórobetonových hladkých tvárnic na tenkovrstvou maltu tl 150 mm</t>
  </si>
  <si>
    <t>-1431396</t>
  </si>
  <si>
    <t>"stavební úpravy_vrátnice" 7,35</t>
  </si>
  <si>
    <t>Vodorovné konstrukce</t>
  </si>
  <si>
    <t>20</t>
  </si>
  <si>
    <t>451315114</t>
  </si>
  <si>
    <t>Podkladní nebo výplňová vrstva z betonu C 12/15 tl do 100 mm</t>
  </si>
  <si>
    <t>192470439</t>
  </si>
  <si>
    <t>"základ pro pylon (návrh-předpoklad)" 2,5*2,5</t>
  </si>
  <si>
    <t>Komunikace pozemní</t>
  </si>
  <si>
    <t>564211011</t>
  </si>
  <si>
    <t>Podklad nebo podsyp ze štěrkopísku ŠP plochy do 100 m2 tl 50 mm</t>
  </si>
  <si>
    <t>-654660658</t>
  </si>
  <si>
    <t>22</t>
  </si>
  <si>
    <t>564871016</t>
  </si>
  <si>
    <t>Podklad ze štěrkodrtě ŠD plochy do 100 m2 tl 300 mm</t>
  </si>
  <si>
    <t>246543072</t>
  </si>
  <si>
    <t>23</t>
  </si>
  <si>
    <t>596841220</t>
  </si>
  <si>
    <t>Kladení betonové dlažby komunikací do lože z cement malty velikosti přes 0,09 do 0,25 m2 pl do 50 m2</t>
  </si>
  <si>
    <t>-512117452</t>
  </si>
  <si>
    <t>24</t>
  </si>
  <si>
    <t>59245320R</t>
  </si>
  <si>
    <t>dlažba plošná betonová velkoformátová pojížděná tl. 80 mm _ dle specifikace studie</t>
  </si>
  <si>
    <t>1727638840</t>
  </si>
  <si>
    <t>720,138*1,1 'Přepočtené koeficientem množství</t>
  </si>
  <si>
    <t>25</t>
  </si>
  <si>
    <t>599141111</t>
  </si>
  <si>
    <t>Vyplnění spár mezi silničními dílci živičnou zálivkou</t>
  </si>
  <si>
    <t>m</t>
  </si>
  <si>
    <t>930903641</t>
  </si>
  <si>
    <t>Úpravy povrchů, podlahy a osazování výplní</t>
  </si>
  <si>
    <t>26</t>
  </si>
  <si>
    <t>611325416</t>
  </si>
  <si>
    <t>Oprava vnitřní vápenocementové hladké omítky stropů v rozsahu plochy do 10 % s celoplošným přeštukováním</t>
  </si>
  <si>
    <t>662577874</t>
  </si>
  <si>
    <t>27</t>
  </si>
  <si>
    <t>612131100</t>
  </si>
  <si>
    <t>Vápenný postřik vnitřních stěn nanášený ručně</t>
  </si>
  <si>
    <t>-518808847</t>
  </si>
  <si>
    <t>28</t>
  </si>
  <si>
    <t>612142001</t>
  </si>
  <si>
    <t>Potažení vnitřních stěn sklovláknitým pletivem vtlačeným do tenkovrstvé hmoty</t>
  </si>
  <si>
    <t>1142146262</t>
  </si>
  <si>
    <t>29</t>
  </si>
  <si>
    <t>612311141</t>
  </si>
  <si>
    <t>Vápenná omítka štuková dvouvrstvá vnitřních stěn nanášená ručně</t>
  </si>
  <si>
    <t>-378915422</t>
  </si>
  <si>
    <t>30</t>
  </si>
  <si>
    <t>612325416</t>
  </si>
  <si>
    <t>Oprava vnitřní vápenocementové hladké omítky stěn v rozsahu plochy do 10 % s celoplošným přeštukováním</t>
  </si>
  <si>
    <t>-1637426283</t>
  </si>
  <si>
    <t>31</t>
  </si>
  <si>
    <t>621131121</t>
  </si>
  <si>
    <t>Penetrační nátěr vnějších podhledů nanášený ručně</t>
  </si>
  <si>
    <t>-127994002</t>
  </si>
  <si>
    <t>"oprava fasády_kolárna_podhled" (96,0)</t>
  </si>
  <si>
    <t>"oprava vnější podhledů betonových ramp/koridoru" (2,5*43,07)+(5,0*17,75)+(4,5*40,0)</t>
  </si>
  <si>
    <t>32</t>
  </si>
  <si>
    <t>621142001</t>
  </si>
  <si>
    <t>Potažení vnějších podhledů sklovláknitým pletivem vtlačeným do tenkovrstvé hmoty</t>
  </si>
  <si>
    <t>-1104125261</t>
  </si>
  <si>
    <t>33</t>
  </si>
  <si>
    <t>621151031</t>
  </si>
  <si>
    <t>Penetrační silikonový nátěr vnějších pastovitých tenkovrstvých omítek podhledů</t>
  </si>
  <si>
    <t>916797011</t>
  </si>
  <si>
    <t>34</t>
  </si>
  <si>
    <t>621211021</t>
  </si>
  <si>
    <t>Montáž kontaktního zateplení vnějších podhledů lepením a mechanickým kotvením polystyrénových desek do betonu nebo zdiva tl přes 80 do 120 mm</t>
  </si>
  <si>
    <t>-1556221998</t>
  </si>
  <si>
    <t>35</t>
  </si>
  <si>
    <t>28375938R</t>
  </si>
  <si>
    <t>deska EPS 70 fasádní tl 100mm</t>
  </si>
  <si>
    <t>1335338028</t>
  </si>
  <si>
    <t>376,425*1,1 'Přepočtené koeficientem množství</t>
  </si>
  <si>
    <t>36</t>
  </si>
  <si>
    <t>621335102</t>
  </si>
  <si>
    <t>Oprava cementové hladké omítky vnějších podhledů v rozsahu přes 10 do 30 %</t>
  </si>
  <si>
    <t>2010192776</t>
  </si>
  <si>
    <t>37</t>
  </si>
  <si>
    <t>621531012</t>
  </si>
  <si>
    <t>Tenkovrstvá silikonová zrnitá omítka zrnitost 1,5 mm vnějších podhledů</t>
  </si>
  <si>
    <t>1297553192</t>
  </si>
  <si>
    <t>38</t>
  </si>
  <si>
    <t>622131101</t>
  </si>
  <si>
    <t>Cementový postřik vnějších stěn nanášený celoplošně ručně</t>
  </si>
  <si>
    <t>-1812969137</t>
  </si>
  <si>
    <t xml:space="preserve">DOPLNĚNÍ PODKLADU PO ODEBRÁNÍ VNĚJŠÍCH OBKLADŮ : </t>
  </si>
  <si>
    <t>"oprava fasády_vrátnice" (27,9)</t>
  </si>
  <si>
    <t>"oprava fasády_kolárna" (43,2)</t>
  </si>
  <si>
    <t>39</t>
  </si>
  <si>
    <t>622151031</t>
  </si>
  <si>
    <t>Penetrační silikonový nátěr vnějších pastovitých tenkovrstvých omítek stěn</t>
  </si>
  <si>
    <t>-561330976</t>
  </si>
  <si>
    <t>40</t>
  </si>
  <si>
    <t>622211011</t>
  </si>
  <si>
    <t>Montáž kontaktního zateplení vnějších stěn lepením a mechanickým kotvením polystyrénových desek do betonu a zdiva tl přes 40 do 80 mm</t>
  </si>
  <si>
    <t>1223828084</t>
  </si>
  <si>
    <t>"oprava fasády_kolárna" (4,5*51,5)</t>
  </si>
  <si>
    <t>41</t>
  </si>
  <si>
    <t>28375933R</t>
  </si>
  <si>
    <t>deska EPS 70 fasádní tl 50mm</t>
  </si>
  <si>
    <t>1549108802</t>
  </si>
  <si>
    <t>231,75*1,1 'Přepočtené koeficientem množství</t>
  </si>
  <si>
    <t>42</t>
  </si>
  <si>
    <t>622211021</t>
  </si>
  <si>
    <t>Montáž kontaktního zateplení vnějších stěn lepením a mechanickým kotvením polystyrénových desek do betonu a zdiva tl přes 80 do 120 mm</t>
  </si>
  <si>
    <t>1766142586</t>
  </si>
  <si>
    <t>"oprava fasády_vrátnice" ((4,05+9,9)*2*4,5)-40,9</t>
  </si>
  <si>
    <t>43</t>
  </si>
  <si>
    <t>-1689389719</t>
  </si>
  <si>
    <t>84,65*1,1 'Přepočtené koeficientem množství</t>
  </si>
  <si>
    <t>44</t>
  </si>
  <si>
    <t>622212001</t>
  </si>
  <si>
    <t>Montáž kontaktního zateplení vnějšího ostění, nadpraží nebo parapetu hl. špalety do 200 mm lepením desek z polystyrenu tl do 40 mm</t>
  </si>
  <si>
    <t>1996720491</t>
  </si>
  <si>
    <t>"oprava fasády_vrátnice-ostění / nadpraží" (49,9)</t>
  </si>
  <si>
    <t>45</t>
  </si>
  <si>
    <t>28375932R</t>
  </si>
  <si>
    <t>deska EPS 70 fasádní tl 40mm</t>
  </si>
  <si>
    <t>-1687115234</t>
  </si>
  <si>
    <t>49,9*0,2 'Přepočtené koeficientem množství</t>
  </si>
  <si>
    <t>46</t>
  </si>
  <si>
    <t>-1111406912</t>
  </si>
  <si>
    <t>"oprava fasády_vrátnice_zateplení parapetů" (18,5)</t>
  </si>
  <si>
    <t>47</t>
  </si>
  <si>
    <t>28376416R</t>
  </si>
  <si>
    <t>deska XPS hrana polodrážková a hladký povrch tl 40mm</t>
  </si>
  <si>
    <t>-110852601</t>
  </si>
  <si>
    <t>18,5*0,2 'Přepočtené koeficientem množství</t>
  </si>
  <si>
    <t>48</t>
  </si>
  <si>
    <t>622251101</t>
  </si>
  <si>
    <t>Příplatek k cenám kontaktního zateplení vnějších stěn za zápustnou montáž a použití tepelněizolačních zátek z polystyrenu</t>
  </si>
  <si>
    <t>2001601821</t>
  </si>
  <si>
    <t>49</t>
  </si>
  <si>
    <t>622331111</t>
  </si>
  <si>
    <t>Cementová omítka hrubá jednovrstvá zatřená vnějších stěn nanášená ručně</t>
  </si>
  <si>
    <t>690927555</t>
  </si>
  <si>
    <t>50</t>
  </si>
  <si>
    <t>622331391</t>
  </si>
  <si>
    <t>Příplatek k cementové omítce vnějších stěn za každých dalších 5 mm tloušťky strojně</t>
  </si>
  <si>
    <t>1008246323</t>
  </si>
  <si>
    <t>51</t>
  </si>
  <si>
    <t>622335102</t>
  </si>
  <si>
    <t>Oprava cementové hladké omítky vnějších stěn v rozsahu přes 10 do 30 %</t>
  </si>
  <si>
    <t>-2002224187</t>
  </si>
  <si>
    <t>52</t>
  </si>
  <si>
    <t>622454R04</t>
  </si>
  <si>
    <t>Příplatek ke KZS za systémové doplňky a příslušenství</t>
  </si>
  <si>
    <t>-313397698</t>
  </si>
  <si>
    <t>"kompletní provedení dle specifikace PD a TZ vč. všech souvisejících prací a dodávek"</t>
  </si>
  <si>
    <t xml:space="preserve">"dle TP konkrétního výrobce KZS + požadavky PD a TZ, PBŘ" </t>
  </si>
  <si>
    <t>-veškeré systémové lišty, rohovníky, profily</t>
  </si>
  <si>
    <t xml:space="preserve">ROZSAH VZTAŽEN NA PLOCHU KZS. </t>
  </si>
  <si>
    <t>"oprava fasády_vrátnice-ostění / nadpraží" (49,9)*0,15</t>
  </si>
  <si>
    <t>53</t>
  </si>
  <si>
    <t>622531012</t>
  </si>
  <si>
    <t>Tenkovrstvá silikonová zrnitá omítka zrnitost 1,5 mm vnějších stěn</t>
  </si>
  <si>
    <t>-324798699</t>
  </si>
  <si>
    <t>Mezisoučet</t>
  </si>
  <si>
    <t>54</t>
  </si>
  <si>
    <t>629991011</t>
  </si>
  <si>
    <t>Zakrytí výplní otvorů a svislých ploch fólií přilepenou lepící páskou</t>
  </si>
  <si>
    <t>-1177977437</t>
  </si>
  <si>
    <t>55</t>
  </si>
  <si>
    <t>629995101</t>
  </si>
  <si>
    <t>Očištění vnějších ploch tlakovou vodou</t>
  </si>
  <si>
    <t>-1676262556</t>
  </si>
  <si>
    <t>56</t>
  </si>
  <si>
    <t>632451234</t>
  </si>
  <si>
    <t>Potěr cementový samonivelační litý C25 tl přes 45 do 50 mm</t>
  </si>
  <si>
    <t>-1650634693</t>
  </si>
  <si>
    <t xml:space="preserve">Trubní a kabelová vedení </t>
  </si>
  <si>
    <t>57</t>
  </si>
  <si>
    <t>800015R01</t>
  </si>
  <si>
    <t xml:space="preserve">D+M _ chránička včetně silnoproudého vedení (kabeláže) </t>
  </si>
  <si>
    <t>484631222</t>
  </si>
  <si>
    <t xml:space="preserve">Poznámka k položce:_x000D_
JC obsahuje : kompletní systémové dodávky a provedení dle specifikace PD a TZ včetně všech přímo souvisejících prací/činností a dodávek/doplňků/příslušenství_x000D_
</t>
  </si>
  <si>
    <t>58</t>
  </si>
  <si>
    <t>800015R02</t>
  </si>
  <si>
    <t xml:space="preserve">D+M _ chránička včetně optického vedení </t>
  </si>
  <si>
    <t>25957795</t>
  </si>
  <si>
    <t>Poznámka k položce:_x000D_
JC obsahuje : kompletní systémové dodávky a provedení dle specifikace PD a TZ včetně všech přímo souvisejících prací/činností a dodávek/doplňků/příslušenství</t>
  </si>
  <si>
    <t>Ostatní konstrukce a práce, bourání</t>
  </si>
  <si>
    <t>59</t>
  </si>
  <si>
    <t>916131213</t>
  </si>
  <si>
    <t>Osazení silničního obrubníku betonového s boční opěrou do lože z betonu prostého</t>
  </si>
  <si>
    <t>-352981642</t>
  </si>
  <si>
    <t>(27,0+20,0+20,0+5,5+15,0+30,0)</t>
  </si>
  <si>
    <t>60</t>
  </si>
  <si>
    <t>59217031R</t>
  </si>
  <si>
    <t>obrubník betonový silniční přímý_ specifikace dle studie</t>
  </si>
  <si>
    <t>-1121868177</t>
  </si>
  <si>
    <t>61</t>
  </si>
  <si>
    <t>59217032R</t>
  </si>
  <si>
    <t>obrubník betonový silniční obloukový _ specifikace dle studie</t>
  </si>
  <si>
    <t>1645125504</t>
  </si>
  <si>
    <t>62</t>
  </si>
  <si>
    <t>59217033R</t>
  </si>
  <si>
    <t>obrubník betonový silniční přechodový _ specifikace dle studie</t>
  </si>
  <si>
    <t>-2029289539</t>
  </si>
  <si>
    <t>63</t>
  </si>
  <si>
    <t>59217034R</t>
  </si>
  <si>
    <t>obrubník betonový silniční snížený _ specifikace dle studie</t>
  </si>
  <si>
    <t>-562295240</t>
  </si>
  <si>
    <t>64</t>
  </si>
  <si>
    <t>919735112</t>
  </si>
  <si>
    <t>Řezání stávajícího živičného krytu hl přes 50 do 100 mm</t>
  </si>
  <si>
    <t>551634537</t>
  </si>
  <si>
    <t>65</t>
  </si>
  <si>
    <t>93511411R</t>
  </si>
  <si>
    <t>Liniový odvodňovací betonový žlab š 150 mm se spádem dna 0,5 % se základem</t>
  </si>
  <si>
    <t>1770608387</t>
  </si>
  <si>
    <t>Poznámka k položce:_x000D_
JC obsahuje : kompletní systémové dodávky a provedení dle specifikace PD a TZ včetně všech přímo souvisejících prací/činností a dodávek/doplňků/příslušenství_x000D_
(JC obsahuje i náklady na betonové lože + opěru _ C 30/37)</t>
  </si>
  <si>
    <t>66</t>
  </si>
  <si>
    <t>941211111</t>
  </si>
  <si>
    <t>Montáž lešení řadového rámového lehkého zatížení do 200 kg/m2 š od 0,6 do 0,9 m v do 10 m</t>
  </si>
  <si>
    <t>759954228</t>
  </si>
  <si>
    <t>"oprava fasády_vrátnice" (4,05+9,9)*2*4,5</t>
  </si>
  <si>
    <t>67</t>
  </si>
  <si>
    <t>941211211</t>
  </si>
  <si>
    <t>Příplatek k lešení řadovému rámovému lehkému do 200 kg/m2 š od 0,6 do 0,9 m v do 10 m za každý den použití</t>
  </si>
  <si>
    <t>1156919236</t>
  </si>
  <si>
    <t>357,3*30 'Přepočtené koeficientem množství</t>
  </si>
  <si>
    <t>68</t>
  </si>
  <si>
    <t>941211811</t>
  </si>
  <si>
    <t>Demontáž lešení řadového rámového lehkého zatížení do 200 kg/m2 š od 0,6 do 0,9 m v do 10 m</t>
  </si>
  <si>
    <t>1637385824</t>
  </si>
  <si>
    <t>69</t>
  </si>
  <si>
    <t>944511111</t>
  </si>
  <si>
    <t>Montáž ochranné sítě z textilie z umělých vláken</t>
  </si>
  <si>
    <t>-321311815</t>
  </si>
  <si>
    <t>70</t>
  </si>
  <si>
    <t>944511211</t>
  </si>
  <si>
    <t>Příplatek k ochranné síti za každý den použití</t>
  </si>
  <si>
    <t>-606680636</t>
  </si>
  <si>
    <t>125,55*30 'Přepočtené koeficientem množství</t>
  </si>
  <si>
    <t>71</t>
  </si>
  <si>
    <t>944511811</t>
  </si>
  <si>
    <t>Demontáž ochranné sítě z textilie z umělých vláken</t>
  </si>
  <si>
    <t>-1961873797</t>
  </si>
  <si>
    <t>72</t>
  </si>
  <si>
    <t>949101111</t>
  </si>
  <si>
    <t>Lešení pomocné pro objekty pozemních staveb s lešeňovou podlahou v do 1,9 m zatížení do 150 kg/m2</t>
  </si>
  <si>
    <t>-199326667</t>
  </si>
  <si>
    <t xml:space="preserve">"vnitřní oprava _vrátnice" </t>
  </si>
  <si>
    <t>"vodorovné plochy" 30,35</t>
  </si>
  <si>
    <t>73</t>
  </si>
  <si>
    <t>949101112</t>
  </si>
  <si>
    <t>Lešení pomocné pro objekty pozemních staveb s lešeňovou podlahou v přes 1,9 do 3,5 m zatížení do 150 kg/m2</t>
  </si>
  <si>
    <t>2134971893</t>
  </si>
  <si>
    <t>74</t>
  </si>
  <si>
    <t>962031133</t>
  </si>
  <si>
    <t>Bourání příček z cihel pálených na MVC tl do 150 mm</t>
  </si>
  <si>
    <t>-246803678</t>
  </si>
  <si>
    <t>"stavební úpravy_vrátnice" 4,5</t>
  </si>
  <si>
    <t>75</t>
  </si>
  <si>
    <t>965045113</t>
  </si>
  <si>
    <t>Bourání potěrů cementových nebo pískocementových tl do 50 mm pl přes 4 m2</t>
  </si>
  <si>
    <t>-123708698</t>
  </si>
  <si>
    <t>76</t>
  </si>
  <si>
    <t>965081213</t>
  </si>
  <si>
    <t>Bourání podlah z dlaždic keramických nebo xylolitových tl do 10 mm plochy přes 1 m2</t>
  </si>
  <si>
    <t>35550779</t>
  </si>
  <si>
    <t>Poznámka k položce:_x000D_
V jednotkové ceně zahrnuty , nad rámec ceníkového obsahu, také náklady na bourání souvisejících obvodových soklů v = do 150 mm.</t>
  </si>
  <si>
    <t>77</t>
  </si>
  <si>
    <t>968062R00</t>
  </si>
  <si>
    <t>Vybourání výplní otvorů bez materiálového a plošného rozlišení</t>
  </si>
  <si>
    <t>-2043195313</t>
  </si>
  <si>
    <t>Poznámka k položce:_x000D_
Kompletní provedení dle specifikace PD a TZ včetně všech přímo souvisejících prací/činností a dodávek_x000D_
Specifikace / rozsah JC:_x000D_
-vyvěšení křídel (v případě otevíravých výplní)_x000D_
-vybourání rámu (bez rozlišení systému otevírání)_x000D_
--------------------------------------------------------_x000D_
-vybourání pevných (neotevíravých) výplní bez rozlišení _x000D_
--------------------------------------------------------_x000D_
-demontáže a odstranění přímo souvisejících příslušenství a doplňků_x000D_
(parapety, garnyže, rolety, žaluzie, ocel. mříže, ostatní doplňky)_x000D_
---------------------------------------------------------_x000D_
-veškeré demontážní práce a přesuny jesou zahrnuty v jednotkové ceně</t>
  </si>
  <si>
    <t>"stavební úpravy_vrátnice_obvodové výplně" (39,9)</t>
  </si>
  <si>
    <t>78</t>
  </si>
  <si>
    <t>968072455</t>
  </si>
  <si>
    <t>Vybourání dveřních zárubní pl do 2 m2</t>
  </si>
  <si>
    <t>-1749391346</t>
  </si>
  <si>
    <t>Poznámka k položce:_x000D_
Vybourání rámů oken s křídly, dveřních zárubní, vrat, stěn, ostění nebo obkladů dveřních zárubní, plochy do 2 m2. JC zahrnuje také náklady na demontáž křídel.</t>
  </si>
  <si>
    <t>79</t>
  </si>
  <si>
    <t>966070R01</t>
  </si>
  <si>
    <t xml:space="preserve">Demontáž kompletní konstrukce stávajícího oplocení </t>
  </si>
  <si>
    <t>865774470</t>
  </si>
  <si>
    <t>Poznámka k položce:_x000D_
Kompletní provedení dle specifikace PD a TZ včetně všech přímo souvisejících prací/činností a dodávek</t>
  </si>
  <si>
    <t>80</t>
  </si>
  <si>
    <t>978011121</t>
  </si>
  <si>
    <t>Otlučení (osekání) vnitřní vápenné nebo vápenocementové omítky stropů v rozsahu přes 5 do 10 %</t>
  </si>
  <si>
    <t>437537096</t>
  </si>
  <si>
    <t>81</t>
  </si>
  <si>
    <t>978013121</t>
  </si>
  <si>
    <t>Otlučení (osekání) vnitřní vápenné nebo vápenocementové omítky stěn v rozsahu přes 5 do 10 %</t>
  </si>
  <si>
    <t>-530985145</t>
  </si>
  <si>
    <t>"svislé plochy" (154,4)</t>
  </si>
  <si>
    <t>82</t>
  </si>
  <si>
    <t>978036141</t>
  </si>
  <si>
    <t>Otlučení (osekání) cementových omítek vnějších ploch v rozsahu přes 10 do 30 %</t>
  </si>
  <si>
    <t>-1396078347</t>
  </si>
  <si>
    <t>"oprava fasády_vrátnice" ((4,05+9,9)*2*4,5)-40,9+(49,9*0,15)</t>
  </si>
  <si>
    <t>83</t>
  </si>
  <si>
    <t>1618029586</t>
  </si>
  <si>
    <t>84</t>
  </si>
  <si>
    <t>978059541</t>
  </si>
  <si>
    <t>Odsekání a odebrání obkladů stěn z vnitřních obkládaček plochy přes 1 m2</t>
  </si>
  <si>
    <t>-183560065</t>
  </si>
  <si>
    <t>85</t>
  </si>
  <si>
    <t>978059641</t>
  </si>
  <si>
    <t>Odsekání a odebrání obkladů stěn z vnějších obkládaček plochy přes 1 m2</t>
  </si>
  <si>
    <t>1299531537</t>
  </si>
  <si>
    <t>86</t>
  </si>
  <si>
    <t>985112121</t>
  </si>
  <si>
    <t>Odsekání degradovaného betonu líce kleneb a podhledů tl do 10 mm</t>
  </si>
  <si>
    <t>795783971</t>
  </si>
  <si>
    <t>"oprava venkovních podhledů _kolárna + rampy/koridory" ((96,0)+(2,5*43,07)+(5,0*17,75)+(4,5*40,0))*0,2</t>
  </si>
  <si>
    <t>87</t>
  </si>
  <si>
    <t>985121221</t>
  </si>
  <si>
    <t>Tryskání degradovaného betonu líce kleneb vodou pod tlakem do 300 barů</t>
  </si>
  <si>
    <t>-1028083530</t>
  </si>
  <si>
    <t>"oprava venkovních podhledů _kolárna + rampy/koridory" ((96,0)+(2,5*43,07)+(5,0*17,75)+(4,5*40,0))</t>
  </si>
  <si>
    <t>88</t>
  </si>
  <si>
    <t>985311211</t>
  </si>
  <si>
    <t>Reprofilace líce kleneb a podhledů cementovou sanační maltou tl do 10 mm</t>
  </si>
  <si>
    <t>-1884092279</t>
  </si>
  <si>
    <t>89</t>
  </si>
  <si>
    <t>985321111</t>
  </si>
  <si>
    <t>Ochranný nátěr výztuže na cementové bázi stěn, líce kleneb a podhledů 1 vrstva tl 1 mm</t>
  </si>
  <si>
    <t>-1698078024</t>
  </si>
  <si>
    <t>90</t>
  </si>
  <si>
    <t>985323111</t>
  </si>
  <si>
    <t>Spojovací můstek reprofilovaného betonu na cementové bázi tl 1 mm</t>
  </si>
  <si>
    <t>-173062758</t>
  </si>
  <si>
    <t>95</t>
  </si>
  <si>
    <t>Různé dokončovací konstrukce a práce pozemních staveb</t>
  </si>
  <si>
    <t>91</t>
  </si>
  <si>
    <t>950015R01</t>
  </si>
  <si>
    <t xml:space="preserve">Přeložení / úprava _ TROLEJ </t>
  </si>
  <si>
    <t>kpl.</t>
  </si>
  <si>
    <t>-434884844</t>
  </si>
  <si>
    <t>92</t>
  </si>
  <si>
    <t>950015R12</t>
  </si>
  <si>
    <t>209616639</t>
  </si>
  <si>
    <t>93</t>
  </si>
  <si>
    <t>950015R13</t>
  </si>
  <si>
    <t xml:space="preserve">D+M _ sloupků (kus) oddělujících chodník od vozovky , zajížděčích pod terén( parkoviště u jídelny) </t>
  </si>
  <si>
    <t>kus</t>
  </si>
  <si>
    <t>-1993803866</t>
  </si>
  <si>
    <t>94</t>
  </si>
  <si>
    <t>950015R14</t>
  </si>
  <si>
    <t>D+M _ sloupků (kus) oddělujících chodník od vozovky , pevných oddělujících chodník od vozovky</t>
  </si>
  <si>
    <t>-611924981</t>
  </si>
  <si>
    <t>950015R15</t>
  </si>
  <si>
    <t>D+M _ příprava pro elektromobilitu (základy , chráničky) _ nabíjecí stojan (vč. základů) + 30mb kabelu vč. chráničky)</t>
  </si>
  <si>
    <t>1964357632</t>
  </si>
  <si>
    <t>96</t>
  </si>
  <si>
    <t>950015R16</t>
  </si>
  <si>
    <t>1318285128</t>
  </si>
  <si>
    <t>97</t>
  </si>
  <si>
    <t>950015R17</t>
  </si>
  <si>
    <t>-1161740388</t>
  </si>
  <si>
    <t>98</t>
  </si>
  <si>
    <t>950015R18</t>
  </si>
  <si>
    <t>D+M _ pojížděný poklop_výměna stávajícího poklopu vodoměrné šachty pro celý areál Dílen Martinov – pojížděný poklop pr. 800mm</t>
  </si>
  <si>
    <t>448465675</t>
  </si>
  <si>
    <t>997</t>
  </si>
  <si>
    <t>Přesun sutě</t>
  </si>
  <si>
    <t>99</t>
  </si>
  <si>
    <t>99701321R</t>
  </si>
  <si>
    <t xml:space="preserve">Vnitrostaveništní doprava suti a vybouraných hmot pro zpevněné plochy a budovy v do 6 m </t>
  </si>
  <si>
    <t>-1866005415</t>
  </si>
  <si>
    <t>100</t>
  </si>
  <si>
    <t>997013R31</t>
  </si>
  <si>
    <t xml:space="preserve">Poplatek za uložení na skládce (skládkovné) stavebního odpadu bez rozlišení </t>
  </si>
  <si>
    <t>-15571331</t>
  </si>
  <si>
    <t>Poznámka k položce:_x000D_
Jednotková cena stanovena pro stavební odpad BEZ ROZLIŠENÍ _včetně nebezpečných odpadů._x000D_
----------------------------------------------------------------------------------------------------------------------_x000D_
(stavební odpad / vybourané hmoty:_x000D_
-kamenovo, beton/živice, cihla/beton/omítka, karamika, izolace/plasty, směsné odpady)</t>
  </si>
  <si>
    <t>101</t>
  </si>
  <si>
    <t>997321511</t>
  </si>
  <si>
    <t>Vodorovná doprava suti a vybouraných hmot po suchu do 1 km</t>
  </si>
  <si>
    <t>918716864</t>
  </si>
  <si>
    <t>102</t>
  </si>
  <si>
    <t>997321519</t>
  </si>
  <si>
    <t>Příplatek ZKD 1 km vodorovné dopravy suti a vybouraných hmot po suchu</t>
  </si>
  <si>
    <t>-823830140</t>
  </si>
  <si>
    <t>554,356*20 'Přepočtené koeficientem množství</t>
  </si>
  <si>
    <t>103</t>
  </si>
  <si>
    <t>997321611</t>
  </si>
  <si>
    <t>Nakládání nebo překládání suti a vybouraných hmot</t>
  </si>
  <si>
    <t>613217354</t>
  </si>
  <si>
    <t>998</t>
  </si>
  <si>
    <t>Přesun hmot</t>
  </si>
  <si>
    <t>104</t>
  </si>
  <si>
    <t>99822301R</t>
  </si>
  <si>
    <t xml:space="preserve">Přesun hmot pro pozemní komunikace a stavby </t>
  </si>
  <si>
    <t>-1992457452</t>
  </si>
  <si>
    <t xml:space="preserve">Poznámka k položce:_x000D_
JC obsahuje : kompletní náklady na přesuny hmot potřebné k provedení díla dle soupisu prací . </t>
  </si>
  <si>
    <t>PSV</t>
  </si>
  <si>
    <t>Práce a dodávky PSV</t>
  </si>
  <si>
    <t>711</t>
  </si>
  <si>
    <t>Izolace proti vodě, vlhkosti a plynům</t>
  </si>
  <si>
    <t>105</t>
  </si>
  <si>
    <t>711161222</t>
  </si>
  <si>
    <t>Izolace proti zemní vlhkosti nopovou fólií s textilií svislá, nopek v 8,0 mm, tl do 0,6 mm</t>
  </si>
  <si>
    <t>1063699754</t>
  </si>
  <si>
    <t>106</t>
  </si>
  <si>
    <t>711161383</t>
  </si>
  <si>
    <t>Izolace proti zemní vlhkosti nopovou fólií ukončení horní lištou</t>
  </si>
  <si>
    <t>1468841148</t>
  </si>
  <si>
    <t>107</t>
  </si>
  <si>
    <t>998711121</t>
  </si>
  <si>
    <t>Přesun hmot tonážní pro izolace proti vodě, vlhkosti a plynům ruční v objektech v do 6 m</t>
  </si>
  <si>
    <t>-890737500</t>
  </si>
  <si>
    <t>712</t>
  </si>
  <si>
    <t>Povlakové krytiny</t>
  </si>
  <si>
    <t>108</t>
  </si>
  <si>
    <t>712300921</t>
  </si>
  <si>
    <t>Oprava povlakové krytiny do 10° včetně správkových kus NAIP přitavením</t>
  </si>
  <si>
    <t>1633397098</t>
  </si>
  <si>
    <t xml:space="preserve">Poznámka k položce:_x000D_
JC, nad rámec ceníkového obsahu, také zahrnuje náklady na :_x000D_
-vyčištění+prořezání+odmaštění a odstranění prachu a nečistot_x000D_
-vyspravení poruch a defektů_x000D_
-vyrovnání povrchu - provedení do stavu, aby stávající střešní krytina plnila funkci parozábrany)_x000D_
--------------------------------------------------------------------------------------------------------------------_x000D_
-přetavení přířezy z oxidovaného asfaltového pásu tl. 4 mm s nenasákavou vložkou (oprava - předpoklad 25%)_x000D_
-vyrovnání větších prohlubní provést vrstvou z horkého asfaltu AOSI 85/25 se silikátovým plnivem </t>
  </si>
  <si>
    <t>"oprava střechy_vrátnice" (4,05*9,9)</t>
  </si>
  <si>
    <t>"oprava střech_kolárna + rampy/koridory" ((96,0)+(2,5*43,07)+(5,0*17,75)+(4,5*40,0))</t>
  </si>
  <si>
    <t>109</t>
  </si>
  <si>
    <t>712340832</t>
  </si>
  <si>
    <t>Odstranění povlakové krytiny střech do 10° z pásů NAIP přitavených v plné ploše dvouvrstvé</t>
  </si>
  <si>
    <t>1282966017</t>
  </si>
  <si>
    <t>"oprava střechy_vrátnice" (4,05*9,9)*2</t>
  </si>
  <si>
    <t>110</t>
  </si>
  <si>
    <t>712525R01</t>
  </si>
  <si>
    <t xml:space="preserve">Střešní povlaková krytina , mechanicky kotvená do nosného podkladu, PVC-P folie - kompletní, systémové provedení </t>
  </si>
  <si>
    <t>1043085907</t>
  </si>
  <si>
    <t>Poznámka k položce:_x000D_
-JC obsahuje kompletní systémové dodávky a provedení dle specifikace PD a TZ vč. všech souvisejících prací/činností a dodávek/doplňků/příslušenství/kotevních prvků_x000D_
JC obsahuje kompletní systémové řešení jednoho výrobce_x000D_
(lišty, doplňky, příslušenství, řešení detailů a ukončení)_x000D_
--------------------------------------------------------------------------_x000D_
Dopřesnění dodávky/součást JC:_x000D_
-střešní krytina je navržena rozměrově stálá střešní hydroizolační fólie z PVC-P tloušťky DLE ZADÁVACÍ DOKUMENTACE ; fólie vyztužena. _x000D_
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-----------------------------------------------------------------------------------------------------------------------------------------------------------------------------------------------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</si>
  <si>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</si>
  <si>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</si>
  <si>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také náklady na veškeré systémové lišty, profily, doplňky, příslušenství, detaily</t>
  </si>
  <si>
    <t>v jednotkové ceně zahrnuty všechny prořezy a navýšení materiálů</t>
  </si>
  <si>
    <t>111</t>
  </si>
  <si>
    <t>998712311</t>
  </si>
  <si>
    <t>Přesun hmot procentní pro krytiny povlakové ruční v objektech v do 6 m</t>
  </si>
  <si>
    <t>%</t>
  </si>
  <si>
    <t>-391224463</t>
  </si>
  <si>
    <t>713</t>
  </si>
  <si>
    <t>Izolace tepelné</t>
  </si>
  <si>
    <t>112</t>
  </si>
  <si>
    <t>713141136</t>
  </si>
  <si>
    <t>Montáž izolace tepelné střech plochých lepené za studena nízkoexpanzní (PUR) pěnou 1 vrstva desek</t>
  </si>
  <si>
    <t>124392410</t>
  </si>
  <si>
    <t>113</t>
  </si>
  <si>
    <t>28375914R</t>
  </si>
  <si>
    <t>deska EPS 150 pro konstrukce s vysokým zatížením tl 100mm</t>
  </si>
  <si>
    <t>-134491791</t>
  </si>
  <si>
    <t>40,095*1,1 'Přepočtené koeficientem množství</t>
  </si>
  <si>
    <t>114</t>
  </si>
  <si>
    <t>998713121</t>
  </si>
  <si>
    <t>Přesun hmot tonážní pro izolace tepelné ruční v objektech v do 6 m</t>
  </si>
  <si>
    <t>145442057</t>
  </si>
  <si>
    <t>741</t>
  </si>
  <si>
    <t>Elektroinstalace - silnoproud</t>
  </si>
  <si>
    <t>115</t>
  </si>
  <si>
    <t>74137000R</t>
  </si>
  <si>
    <t xml:space="preserve">Oprava/rekonstrukce elektroinstalace vrátnice (na základě prohlídky/fotodokumentace/popisu požadavku/půdorysu studie(celková rekonstrukce SIL rozvodů vč. rozvaděče, hromosvod/uzemnění)) </t>
  </si>
  <si>
    <t>-653960396</t>
  </si>
  <si>
    <t>116</t>
  </si>
  <si>
    <t>74137010R</t>
  </si>
  <si>
    <t>Dodávka a montáž _ svítidlo exteriérového přisazeného stropního bez zachování funkčnosti (vč. prodloužení stávajícího rozvodu osvětlení podhledů)</t>
  </si>
  <si>
    <t>-1250564429</t>
  </si>
  <si>
    <t>117</t>
  </si>
  <si>
    <t>74137190R</t>
  </si>
  <si>
    <t>Demontáž svítidla exteriérového přisazeného stropního bez zachování funkčnosti</t>
  </si>
  <si>
    <t>-274764861</t>
  </si>
  <si>
    <t>766</t>
  </si>
  <si>
    <t>Konstrukce truhlářské</t>
  </si>
  <si>
    <t>118</t>
  </si>
  <si>
    <t>766430R01</t>
  </si>
  <si>
    <t xml:space="preserve">D+M _ vnitřní otevravé dveře včetně zárubně  </t>
  </si>
  <si>
    <t>ks</t>
  </si>
  <si>
    <t>-2045306452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</si>
  <si>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- CPL,  otvíravé, jednokřídlé_x000D_
- barva RAL 7035_x000D_
</t>
  </si>
  <si>
    <t>119</t>
  </si>
  <si>
    <t>766430R02</t>
  </si>
  <si>
    <t>D+M _ plastové obvodové výplně otvorů</t>
  </si>
  <si>
    <t>836509940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</si>
  <si>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výplně plastové, pevné popř. otvíravé jednokřídlé_x000D_
- Trojsklo _x000D_
- 6 komorový rám_x000D_
- Součinitel prostupu tepla okna uw= cca 0,8 W.m-2.K-1 _x000D_
- Součinitel prostupu tepla skla ug= cca 0,5 W.m-2.K-1_x000D_
- hloubka rámu cca 70-80mm_x000D_
- barva antracit_x000D_
</t>
  </si>
  <si>
    <t>120</t>
  </si>
  <si>
    <t>998766311</t>
  </si>
  <si>
    <t>Přesun hmot procentní pro kce truhlářské ruční v objektech v do 6 m</t>
  </si>
  <si>
    <t>-157028411</t>
  </si>
  <si>
    <t>767</t>
  </si>
  <si>
    <t>Konstrukce zámečnické</t>
  </si>
  <si>
    <t>121</t>
  </si>
  <si>
    <t>767431R01</t>
  </si>
  <si>
    <t>Z-01-Z-05 _ D+M oplocení z tahokovu vč. dveří</t>
  </si>
  <si>
    <t>-1008558467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</si>
  <si>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</t>
  </si>
  <si>
    <t>122</t>
  </si>
  <si>
    <t>767431R02</t>
  </si>
  <si>
    <t xml:space="preserve">D+M _ ochranná mříž ke stromům </t>
  </si>
  <si>
    <t>-596400803</t>
  </si>
  <si>
    <t>123</t>
  </si>
  <si>
    <t>767431R03</t>
  </si>
  <si>
    <t>D+M _ stojan na kola (dl. 3000 mm)</t>
  </si>
  <si>
    <t>-1367223349</t>
  </si>
  <si>
    <t>124</t>
  </si>
  <si>
    <t>767431R04</t>
  </si>
  <si>
    <t>D+M _ venkovní žaluzie (C-lamela,antracit, Al) ovládání vnitřní klika alt. Pohon-tlačítko</t>
  </si>
  <si>
    <t>-1815957285</t>
  </si>
  <si>
    <t>(3,5*2,4)+(2,1*2,4)+(5,8*0,6)</t>
  </si>
  <si>
    <t>125</t>
  </si>
  <si>
    <t>767431R05</t>
  </si>
  <si>
    <t xml:space="preserve">D+M _ AL venkovní / vstupní dveře (vrátnice) </t>
  </si>
  <si>
    <t>276099960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</si>
  <si>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-------------------------------------------------------------------_x000D_
Upřesnění specifikace:_x000D_
Dveře venkovní_x000D_
- Hliníkové, s plnou výplní,  otvíravé, jednokřídlé_x000D_
- Součinitel prostupu tepla dveří ud= cca 0,8 W.m-2.K-1_x000D_
- Součinitel prostupu tepla dveřní výplní uv= cca 0,5 W.m-2.K-1_x000D_
- oboustranně překryté křídlo_x000D_
- stavební hloubka cca 70-90mm_x000D_
- barva antracit_x000D_
---------------------</t>
  </si>
  <si>
    <t>1,0</t>
  </si>
  <si>
    <t>126</t>
  </si>
  <si>
    <t>998767311</t>
  </si>
  <si>
    <t>Přesun hmot procentní pro zámečnické konstrukce ruční v objektech v do 6 m</t>
  </si>
  <si>
    <t>649269014</t>
  </si>
  <si>
    <t>771</t>
  </si>
  <si>
    <t>Podlahy z dlaždic</t>
  </si>
  <si>
    <t>127</t>
  </si>
  <si>
    <t>771111011</t>
  </si>
  <si>
    <t>Vysátí podkladu před pokládkou dlažby</t>
  </si>
  <si>
    <t>1029791236</t>
  </si>
  <si>
    <t>128</t>
  </si>
  <si>
    <t>771121011</t>
  </si>
  <si>
    <t>Nátěr penetrační na podlahu</t>
  </si>
  <si>
    <t>56738382</t>
  </si>
  <si>
    <t>129</t>
  </si>
  <si>
    <t>771151012</t>
  </si>
  <si>
    <t>Samonivelační stěrka podlah pevnosti 20 MPa tl přes 3 do 5 mm</t>
  </si>
  <si>
    <t>-372188479</t>
  </si>
  <si>
    <t>130</t>
  </si>
  <si>
    <t>771574476</t>
  </si>
  <si>
    <t>Montáž podlah keramických pro mechanické zatížení protiskluzných lepených cementovým flexibilním lepidlem přes 9 do 12 ks/m2</t>
  </si>
  <si>
    <t>-1846052406</t>
  </si>
  <si>
    <t>Poznámka k položce:_x000D_
V jednotkové ceně , nad rámec ceníkového obsahu, zahrnuty také náklady na montáž souvisejících obvodových systémových soklů + veškerých lišt a profilů</t>
  </si>
  <si>
    <t>131</t>
  </si>
  <si>
    <t>59761R30</t>
  </si>
  <si>
    <t xml:space="preserve">dlaždice keramické protiskluzné 300/300/9 mm </t>
  </si>
  <si>
    <t>1626462660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</si>
  <si>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</si>
  <si>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7,68*1,15 'Přepočtené koeficientem množství</t>
  </si>
  <si>
    <t>132</t>
  </si>
  <si>
    <t>771577R04</t>
  </si>
  <si>
    <t>Příplatek k vnitřním dlažbám za dodávku a montáž ukončovacích, rohových a koutových profilů</t>
  </si>
  <si>
    <t>384195661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</si>
  <si>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</si>
  <si>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133</t>
  </si>
  <si>
    <t>77159111R</t>
  </si>
  <si>
    <t>Hydroizolace pod dlažbu stěrkou ve dvou vrstvách</t>
  </si>
  <si>
    <t>-354833943</t>
  </si>
  <si>
    <t>Poznámka k položce:_x000D_
-kompletní systémová dodávka a provedení dle specifikace PD a TZ včetně všech přímo souvisejících prací/činností a dodávek/doplňků_x000D_
JC , také zahrnuje náklady na dodávku a montáž všech systémových rohových lišt a těsnících pásků_x000D_
(flexidbilní 2_složkový hydroizolační stěrkový systém)</t>
  </si>
  <si>
    <t>134</t>
  </si>
  <si>
    <t>998771121</t>
  </si>
  <si>
    <t>Přesun hmot tonážní pro podlahy z dlaždic ruční v objektech v do 6 m</t>
  </si>
  <si>
    <t>-1149392699</t>
  </si>
  <si>
    <t>776</t>
  </si>
  <si>
    <t>Podlahy povlakové</t>
  </si>
  <si>
    <t>135</t>
  </si>
  <si>
    <t>776111311</t>
  </si>
  <si>
    <t>Vysátí podkladu povlakových podlah</t>
  </si>
  <si>
    <t>547722603</t>
  </si>
  <si>
    <t>136</t>
  </si>
  <si>
    <t>776121111</t>
  </si>
  <si>
    <t>Vodou ředitelná penetrace savého podkladu povlakových podlah</t>
  </si>
  <si>
    <t>-1752609410</t>
  </si>
  <si>
    <t>137</t>
  </si>
  <si>
    <t>776141122</t>
  </si>
  <si>
    <t>Stěrka podlahová nivelační pro vyrovnání podkladu povlakových podlah pevnosti 30 MPa tl přes 3 do 5 mm</t>
  </si>
  <si>
    <t>1514735220</t>
  </si>
  <si>
    <t>138</t>
  </si>
  <si>
    <t>776201811</t>
  </si>
  <si>
    <t>Demontáž lepených povlakových podlah bez podložky ručně</t>
  </si>
  <si>
    <t>-2124911766</t>
  </si>
  <si>
    <t>Poznámka k položce:_x000D_
V jednotkové ceně , nad rámec ceníkového obsahu, zahrnuty také náklady na demontáž souvisejících obvodových soklů.</t>
  </si>
  <si>
    <t>139</t>
  </si>
  <si>
    <t>776221111</t>
  </si>
  <si>
    <t>Lepení pásů z PVC standardním lepidlem</t>
  </si>
  <si>
    <t>-523008853</t>
  </si>
  <si>
    <t>Poznámka k položce:_x000D_
V jednotkové ceně , nad rámec ceníkového obsahu, zahrnuty také náklady na montáž souvisejících obvodových systémových soklů + veškerých lišt a profilů + spoj podlahovin svařováním</t>
  </si>
  <si>
    <t>140</t>
  </si>
  <si>
    <t>28411R00</t>
  </si>
  <si>
    <t>dodávka povlakové podlahové krytiny - PVC</t>
  </si>
  <si>
    <t>-1926075458</t>
  </si>
  <si>
    <t>22,67*1,1 'Přepočtené koeficientem množství</t>
  </si>
  <si>
    <t>141</t>
  </si>
  <si>
    <t>776923R11</t>
  </si>
  <si>
    <t xml:space="preserve">Spoj povlakových podlahovin z PVC a vinylu svařováním </t>
  </si>
  <si>
    <t>1058305710</t>
  </si>
  <si>
    <t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------------------------------------------------------------------------------------------------------------------------------------------------------------------------_x000D_
(naceněno dle technologických postupů a pravidel konkrétně vybraného dodavatele systémového řešení)</t>
  </si>
  <si>
    <t>ROZSAH A MNOŽSTVÍ _ VZTAŽENO NA PLOCHU POVLAKOVÝCH PODLAHOVÝCH KRYTIN</t>
  </si>
  <si>
    <t>22,67</t>
  </si>
  <si>
    <t>142</t>
  </si>
  <si>
    <t>998776121</t>
  </si>
  <si>
    <t>Přesun hmot tonážní pro podlahy povlakové ruční v objektech v do 6 m</t>
  </si>
  <si>
    <t>-119904006</t>
  </si>
  <si>
    <t>781</t>
  </si>
  <si>
    <t>Dokončovací práce - obklady</t>
  </si>
  <si>
    <t>143</t>
  </si>
  <si>
    <t>781121011</t>
  </si>
  <si>
    <t>Nátěr penetrační na stěnu</t>
  </si>
  <si>
    <t>-1687931781</t>
  </si>
  <si>
    <t>144</t>
  </si>
  <si>
    <t>781131264</t>
  </si>
  <si>
    <t>Izolace pod obklad těsnícími pásy mezi podlahou a stěnou</t>
  </si>
  <si>
    <t>-1255524226</t>
  </si>
  <si>
    <t>145</t>
  </si>
  <si>
    <t>781474112</t>
  </si>
  <si>
    <t>Montáž obkladů vnitřních keramických hladkých přes 9 do 12 ks/m2 lepených flexibilním lepidlem</t>
  </si>
  <si>
    <t>-1990550095</t>
  </si>
  <si>
    <t>Poznámka k položce:_x000D_
V jednotkové ceně , nad rámec ceníkového obsahu, zahrnuty také náklady na montáž veškerých doplňků a příslušenství dle PD a TZ._x000D_
(listely, dekory - specifikované v PD) _x000D_
-------------------------------------------</t>
  </si>
  <si>
    <t>146</t>
  </si>
  <si>
    <t>59761R01</t>
  </si>
  <si>
    <t>obklad keramický hladký 300/300 mm</t>
  </si>
  <si>
    <t>-736477966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</si>
  <si>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</si>
  <si>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31*1,1 'Přepočtené koeficientem množství</t>
  </si>
  <si>
    <t>147</t>
  </si>
  <si>
    <t>781477R00</t>
  </si>
  <si>
    <t>Příplatek k vnitřním obladům za dodávku a montáž ukončovacích, rohových a koutových profilů</t>
  </si>
  <si>
    <t>-1306341981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</si>
  <si>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</si>
  <si>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148</t>
  </si>
  <si>
    <t>781495115</t>
  </si>
  <si>
    <t>Spárování vnitřních obkladů silikonem</t>
  </si>
  <si>
    <t>1422583874</t>
  </si>
  <si>
    <t>15,5*1,75 'Přepočtené koeficientem množství</t>
  </si>
  <si>
    <t>149</t>
  </si>
  <si>
    <t>998781121</t>
  </si>
  <si>
    <t>Přesun hmot tonážní pro obklady keramické ruční v objektech v do 6 m</t>
  </si>
  <si>
    <t>169860828</t>
  </si>
  <si>
    <t>783</t>
  </si>
  <si>
    <t>Dokončovací práce - nátěry</t>
  </si>
  <si>
    <t>150</t>
  </si>
  <si>
    <t>783306801</t>
  </si>
  <si>
    <t>Odstranění nátěru ze zámečnických konstrukcí obroušením</t>
  </si>
  <si>
    <t>-440024588</t>
  </si>
  <si>
    <t>"obnova povrchů sloupů a pilířů" (2*3,14*0,25)*((4,0*10)+(1,5*20))</t>
  </si>
  <si>
    <t>151</t>
  </si>
  <si>
    <t>783306809</t>
  </si>
  <si>
    <t>Odstranění nátěru ze zámečnických konstrukcí okartáčováním</t>
  </si>
  <si>
    <t>159017212</t>
  </si>
  <si>
    <t>152</t>
  </si>
  <si>
    <t>783314201</t>
  </si>
  <si>
    <t>Základní antikorozní jednonásobný syntetický standardní nátěr zámečnických konstrukcí</t>
  </si>
  <si>
    <t>-2142068557</t>
  </si>
  <si>
    <t>153</t>
  </si>
  <si>
    <t>783317101</t>
  </si>
  <si>
    <t>Krycí jednonásobný syntetický standardní nátěr zámečnických konstrukcí</t>
  </si>
  <si>
    <t>-1754767513</t>
  </si>
  <si>
    <t>109,9*2 'Přepočtené koeficientem množství</t>
  </si>
  <si>
    <t>154</t>
  </si>
  <si>
    <t>783923171</t>
  </si>
  <si>
    <t>Penetrační akrylátový nátěr hrubých betonových podlah</t>
  </si>
  <si>
    <t>251900560</t>
  </si>
  <si>
    <t>784</t>
  </si>
  <si>
    <t>Dokončovací práce - malby a tapety</t>
  </si>
  <si>
    <t>155</t>
  </si>
  <si>
    <t>784121001</t>
  </si>
  <si>
    <t>Oškrabání malby v mísnostech v do 3,80 m</t>
  </si>
  <si>
    <t>1488649886</t>
  </si>
  <si>
    <t>156</t>
  </si>
  <si>
    <t>784181102</t>
  </si>
  <si>
    <t>Základní akrylátová jednonásobná pigmentovaná penetrace podkladu v místnostech v do 3,80 m</t>
  </si>
  <si>
    <t>-92475493</t>
  </si>
  <si>
    <t>157</t>
  </si>
  <si>
    <t>784221101</t>
  </si>
  <si>
    <t>Dvojnásobné bílé malby ze směsí za sucha dobře otěruvzdorných v místnostech do 3,80 m</t>
  </si>
  <si>
    <t>210273375</t>
  </si>
  <si>
    <t>VRN</t>
  </si>
  <si>
    <t>VRN1</t>
  </si>
  <si>
    <t>Průzkumné, geodetické a projektové práce</t>
  </si>
  <si>
    <t>158</t>
  </si>
  <si>
    <t>012203000</t>
  </si>
  <si>
    <t>Geodetické práce při provádění stavby</t>
  </si>
  <si>
    <t>1024</t>
  </si>
  <si>
    <t>64970357</t>
  </si>
  <si>
    <t>159</t>
  </si>
  <si>
    <t>012303000</t>
  </si>
  <si>
    <t>Geodetické práce po výstavbě</t>
  </si>
  <si>
    <t>1352244192</t>
  </si>
  <si>
    <t>Poznámka k položce:_x000D_
-zaměření skutečného provedení stavby nebo jejich částí vč. vypracování geometrických plánů a ostatních příslušných protokolů_x000D_
(veškeré nové a upravované stavby/konstrukce , inženýrské a liniové stavby v rámci stavby)_x000D_
VEŠKERÉ FORMY A PŘEDÁNÍ SE ŘÍDÍ PODMÍNKAMI ZADÁVACÍ DOKUMENTACE STAVBY</t>
  </si>
  <si>
    <t>160</t>
  </si>
  <si>
    <t>013224000</t>
  </si>
  <si>
    <t>Dokumentace pro stavební povolení</t>
  </si>
  <si>
    <t>832025019</t>
  </si>
  <si>
    <t>161</t>
  </si>
  <si>
    <t>013244000</t>
  </si>
  <si>
    <t>Dokumentace dílenská pro realizaci stavby</t>
  </si>
  <si>
    <t>-1384302916</t>
  </si>
  <si>
    <t>Poznámka k položce:_x000D_
V jednotkové ceně zahrnuty náklady na vypracování :_x000D_
-prováděcí / dílenské dokumentace pro provedení stavby vč. potřebných detailů_x000D_
(v JC jsou také zahrnuty náklady na provedení potřebných stavebních průzkumů)_x000D_
VEŠKERÉ FORMY A PŘEDÁNÍ SE ŘÍDÍ PODMÍNKAMI ZADÁVACÍ DOKUMENTACE STAVBY</t>
  </si>
  <si>
    <t>162</t>
  </si>
  <si>
    <t>013254000</t>
  </si>
  <si>
    <t>Dokumentace skutečného provedení stavby</t>
  </si>
  <si>
    <t>-1563022463</t>
  </si>
  <si>
    <t>Poznámka k položce:_x000D_
VEŠKERÉ FORMY A PŘEDÁNÍ SE ŘÍDÍ PODMÍNKAMI ZADÁVACÍ DOKUMENTACE STAVBY</t>
  </si>
  <si>
    <t>VRN2</t>
  </si>
  <si>
    <t>Příprava staveniště</t>
  </si>
  <si>
    <t>163</t>
  </si>
  <si>
    <t>020001000</t>
  </si>
  <si>
    <t xml:space="preserve">Příprava staveniště </t>
  </si>
  <si>
    <t>-1720836570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</si>
  <si>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</si>
  <si>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</si>
  <si>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</si>
  <si>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164</t>
  </si>
  <si>
    <t>030001000</t>
  </si>
  <si>
    <t xml:space="preserve">Zařízení staveniště </t>
  </si>
  <si>
    <t>-1940526463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</si>
  <si>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</si>
  <si>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165</t>
  </si>
  <si>
    <t>039002000</t>
  </si>
  <si>
    <t>Zrušení zařízení staveniště</t>
  </si>
  <si>
    <t>-175285866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</si>
  <si>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</si>
  <si>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</si>
  <si>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</si>
  <si>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166</t>
  </si>
  <si>
    <t>043103000</t>
  </si>
  <si>
    <t>Zkoušky bez rozlišení</t>
  </si>
  <si>
    <t>-1397416070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</si>
  <si>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</si>
  <si>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167</t>
  </si>
  <si>
    <t>045002000</t>
  </si>
  <si>
    <t xml:space="preserve">Kompletační a koordinační činnost </t>
  </si>
  <si>
    <t>2118678744</t>
  </si>
  <si>
    <t>Poznámka k položce:_x000D_
-příprava předávací dokumentace dle ZD_x000D_
-ostatní kompletační činnost</t>
  </si>
  <si>
    <t>VRN7</t>
  </si>
  <si>
    <t>Provozní vlivy</t>
  </si>
  <si>
    <t>168</t>
  </si>
  <si>
    <t>071103000</t>
  </si>
  <si>
    <t>Provoz investora</t>
  </si>
  <si>
    <t>-1633282535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</si>
  <si>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ochrana a zakrytí určených prvků a konstrukcí - ZABEZPEČENÍ PŘED POŠKOZENÍM STAVEBNÍ ČINNOSTÍ)</t>
  </si>
  <si>
    <t>VRN9</t>
  </si>
  <si>
    <t>Ostatní náklady</t>
  </si>
  <si>
    <t>169</t>
  </si>
  <si>
    <t>090001000</t>
  </si>
  <si>
    <t>1887600392</t>
  </si>
  <si>
    <t>Poznámka k položce:_x000D_
V jednotkové ceně zahrnuty náklady :_x000D_
-------------------------------------------------_x000D_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+ řádné zajištění (při realizaci stavby) 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</si>
  <si>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 xml:space="preserve">D+M _ závory vně areálu vč. základu + 35 mb kabelu vč. chráničky </t>
  </si>
  <si>
    <t>neobsazeno - necenit</t>
  </si>
  <si>
    <r>
      <t xml:space="preserve">D+M _ výměna závor 2x , turniket u vstupu, vč. potřebných přívodů a napojení na přístupový systém SBI </t>
    </r>
    <r>
      <rPr>
        <strike/>
        <sz val="9"/>
        <rFont val="Arial CE"/>
        <charset val="238"/>
      </rPr>
      <t>el. Docházkového systému(karty BIS)</t>
    </r>
  </si>
  <si>
    <t>Poznámka k položce:_x000D_
JC obsahuje : kompletní systémové dodávky a provedení dle specifikace PD a TZ včetně všech přímo souvisejících prací/činností a dodávek/doplňků/příslušenství_x000D_
Technické parametry:_x000D_
Max. délka ramene	5 m_x000D_
Napájení	230 V_x000D_
Typ provozu	intenzívní_x000D_
Výrobce	Kdy Automat ion_x000D_
Čas otevření	5 s_x000D_
Příkon	200 W_x000D_
Pracovní teplota	-20 +50 °C_x000D_
Řídicí jednotka	CT-10224_x000D_
Typ motoru	24 V_x000D_
Hmotnost	52.822 kg_x000D_
-----------------------------------------_x000D_
Turniket:_x000D_
Hlavní funkce turniketu _x000D_
•Plně automatický_x000D_
•Tělo turniketu je vyrobeno z nerezu. _x000D_
•Obousměrný průchod (oba směry lze nastavit jako řízený režim nebo volný režim)_x000D_
•Funkce nouzového úniku - prostřední rameno se automaticky spustí dolů stisknutím nouzového tlačítka, které lze dálkově ovládat bez ohledu na to, zda je zapnuto napájení napájení zapnuto nebo ne_x000D_
•Při výpadku napájení se sklopí horní rameno, při obnovení se automaticky zvedne._x000D_
•Indikátor povolení a zamezení vstupu (červená x zelená)_x000D_
•Nastavení času průchodu - pokud v nastaveném čase osoba neprojde, průchod zůstane zavřený_x000D_
•Obsahuje rozhraní reléového spínače (suchý kontaktní signál nebo + 12V elektrický signál úrovně nebo DC12V pulzní signál šířky pulzu ≥ 100ms, budicí proud ≥ 10mA), kompatibilní s různými druhy přístupových systémů_x000D_
•Nastavení rychlosti otočení ramen_x000D_
•Průchod turniketem (tam i zpět) na základě identifikace pomocí Mifare Desfire karty. K identifkaci bude použito UID karty.
•Integrace s podnikovým systémem pro řízení přístupů SBI
•Možnost připojení externího tlačítka např. z recepce_x000D_
------------------------------------------------------------------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</si>
</sst>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FF0000"/>
      <name val="Arial CE"/>
      <family val="2"/>
      <charset val="238"/>
    </font>
    <font>
      <sz val="9"/>
      <name val="Arial CE"/>
      <family val="2"/>
      <charset val="238"/>
    </font>
    <font>
      <strike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 applyProtection="1">
      <alignment horizontal="left" vertical="center" wrapText="1"/>
      <protection locked="0"/>
    </xf>
    <xf numFmtId="4" fontId="23" fillId="0" borderId="17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8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4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1"/>
      <c r="BE5" s="211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1"/>
      <c r="BE6" s="212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2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12"/>
      <c r="BS8" s="18" t="s">
        <v>6</v>
      </c>
    </row>
    <row r="9" spans="1:74" s="1" customFormat="1" ht="14.45" customHeight="1">
      <c r="B9" s="21"/>
      <c r="AR9" s="21"/>
      <c r="BE9" s="212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12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12"/>
      <c r="BS11" s="18" t="s">
        <v>6</v>
      </c>
    </row>
    <row r="12" spans="1:74" s="1" customFormat="1" ht="6.95" customHeight="1">
      <c r="B12" s="21"/>
      <c r="AR12" s="21"/>
      <c r="BE12" s="212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12"/>
      <c r="BS13" s="18" t="s">
        <v>6</v>
      </c>
    </row>
    <row r="14" spans="1:74" ht="12.75">
      <c r="B14" s="21"/>
      <c r="E14" s="217" t="s">
        <v>29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8" t="s">
        <v>27</v>
      </c>
      <c r="AN14" s="30" t="s">
        <v>29</v>
      </c>
      <c r="AR14" s="21"/>
      <c r="BE14" s="212"/>
      <c r="BS14" s="18" t="s">
        <v>6</v>
      </c>
    </row>
    <row r="15" spans="1:74" s="1" customFormat="1" ht="6.95" customHeight="1">
      <c r="B15" s="21"/>
      <c r="AR15" s="21"/>
      <c r="BE15" s="212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12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12"/>
      <c r="BS17" s="18" t="s">
        <v>32</v>
      </c>
    </row>
    <row r="18" spans="1:71" s="1" customFormat="1" ht="6.95" customHeight="1">
      <c r="B18" s="21"/>
      <c r="AR18" s="21"/>
      <c r="BE18" s="212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12"/>
      <c r="BS19" s="18" t="s">
        <v>6</v>
      </c>
    </row>
    <row r="20" spans="1:71" s="1" customFormat="1" ht="18.399999999999999" customHeight="1">
      <c r="B20" s="21"/>
      <c r="E20" s="26" t="s">
        <v>21</v>
      </c>
      <c r="AK20" s="28" t="s">
        <v>27</v>
      </c>
      <c r="AN20" s="26" t="s">
        <v>1</v>
      </c>
      <c r="AR20" s="21"/>
      <c r="BE20" s="212"/>
      <c r="BS20" s="18" t="s">
        <v>32</v>
      </c>
    </row>
    <row r="21" spans="1:71" s="1" customFormat="1" ht="6.95" customHeight="1">
      <c r="B21" s="21"/>
      <c r="AR21" s="21"/>
      <c r="BE21" s="212"/>
    </row>
    <row r="22" spans="1:71" s="1" customFormat="1" ht="12" customHeight="1">
      <c r="B22" s="21"/>
      <c r="D22" s="28" t="s">
        <v>34</v>
      </c>
      <c r="AR22" s="21"/>
      <c r="BE22" s="212"/>
    </row>
    <row r="23" spans="1:71" s="1" customFormat="1" ht="35.25" customHeight="1">
      <c r="B23" s="21"/>
      <c r="E23" s="219" t="s">
        <v>35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21"/>
      <c r="BE23" s="212"/>
    </row>
    <row r="24" spans="1:71" s="1" customFormat="1" ht="6.95" customHeight="1">
      <c r="B24" s="21"/>
      <c r="AR24" s="21"/>
      <c r="BE24" s="21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2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0">
        <f>ROUND(AG94,2)</f>
        <v>0</v>
      </c>
      <c r="AL26" s="221"/>
      <c r="AM26" s="221"/>
      <c r="AN26" s="221"/>
      <c r="AO26" s="221"/>
      <c r="AP26" s="33"/>
      <c r="AQ26" s="33"/>
      <c r="AR26" s="34"/>
      <c r="BE26" s="21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2" t="s">
        <v>37</v>
      </c>
      <c r="M28" s="222"/>
      <c r="N28" s="222"/>
      <c r="O28" s="222"/>
      <c r="P28" s="222"/>
      <c r="Q28" s="33"/>
      <c r="R28" s="33"/>
      <c r="S28" s="33"/>
      <c r="T28" s="33"/>
      <c r="U28" s="33"/>
      <c r="V28" s="33"/>
      <c r="W28" s="222" t="s">
        <v>38</v>
      </c>
      <c r="X28" s="222"/>
      <c r="Y28" s="222"/>
      <c r="Z28" s="222"/>
      <c r="AA28" s="222"/>
      <c r="AB28" s="222"/>
      <c r="AC28" s="222"/>
      <c r="AD28" s="222"/>
      <c r="AE28" s="222"/>
      <c r="AF28" s="33"/>
      <c r="AG28" s="33"/>
      <c r="AH28" s="33"/>
      <c r="AI28" s="33"/>
      <c r="AJ28" s="33"/>
      <c r="AK28" s="222" t="s">
        <v>39</v>
      </c>
      <c r="AL28" s="222"/>
      <c r="AM28" s="222"/>
      <c r="AN28" s="222"/>
      <c r="AO28" s="222"/>
      <c r="AP28" s="33"/>
      <c r="AQ28" s="33"/>
      <c r="AR28" s="34"/>
      <c r="BE28" s="212"/>
    </row>
    <row r="29" spans="1:71" s="3" customFormat="1" ht="14.45" customHeight="1">
      <c r="B29" s="38"/>
      <c r="D29" s="28" t="s">
        <v>40</v>
      </c>
      <c r="F29" s="28" t="s">
        <v>41</v>
      </c>
      <c r="L29" s="210">
        <v>0.21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8"/>
      <c r="BE29" s="213"/>
    </row>
    <row r="30" spans="1:71" s="3" customFormat="1" ht="14.45" customHeight="1">
      <c r="B30" s="38"/>
      <c r="F30" s="28" t="s">
        <v>42</v>
      </c>
      <c r="L30" s="210">
        <v>0.12</v>
      </c>
      <c r="M30" s="209"/>
      <c r="N30" s="209"/>
      <c r="O30" s="209"/>
      <c r="P30" s="209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0</v>
      </c>
      <c r="AL30" s="209"/>
      <c r="AM30" s="209"/>
      <c r="AN30" s="209"/>
      <c r="AO30" s="209"/>
      <c r="AR30" s="38"/>
      <c r="BE30" s="213"/>
    </row>
    <row r="31" spans="1:71" s="3" customFormat="1" ht="14.45" hidden="1" customHeight="1">
      <c r="B31" s="38"/>
      <c r="F31" s="28" t="s">
        <v>43</v>
      </c>
      <c r="L31" s="210">
        <v>0.21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8"/>
      <c r="BE31" s="213"/>
    </row>
    <row r="32" spans="1:71" s="3" customFormat="1" ht="14.45" hidden="1" customHeight="1">
      <c r="B32" s="38"/>
      <c r="F32" s="28" t="s">
        <v>44</v>
      </c>
      <c r="L32" s="210">
        <v>0.12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8"/>
      <c r="BE32" s="213"/>
    </row>
    <row r="33" spans="1:57" s="3" customFormat="1" ht="14.45" hidden="1" customHeight="1">
      <c r="B33" s="38"/>
      <c r="F33" s="28" t="s">
        <v>45</v>
      </c>
      <c r="L33" s="210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8"/>
      <c r="BE33" s="213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2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43" t="s">
        <v>48</v>
      </c>
      <c r="Y35" s="244"/>
      <c r="Z35" s="244"/>
      <c r="AA35" s="244"/>
      <c r="AB35" s="244"/>
      <c r="AC35" s="41"/>
      <c r="AD35" s="41"/>
      <c r="AE35" s="41"/>
      <c r="AF35" s="41"/>
      <c r="AG35" s="41"/>
      <c r="AH35" s="41"/>
      <c r="AI35" s="41"/>
      <c r="AJ35" s="41"/>
      <c r="AK35" s="245">
        <f>SUM(AK26:AK33)</f>
        <v>0</v>
      </c>
      <c r="AL35" s="244"/>
      <c r="AM35" s="244"/>
      <c r="AN35" s="244"/>
      <c r="AO35" s="24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N23-086_exp3</v>
      </c>
      <c r="AR84" s="52"/>
    </row>
    <row r="85" spans="1:91" s="5" customFormat="1" ht="36.950000000000003" customHeight="1">
      <c r="B85" s="53"/>
      <c r="C85" s="54" t="s">
        <v>16</v>
      </c>
      <c r="L85" s="234" t="str">
        <f>K6</f>
        <v>DPO MARTINOV - VRÁTNICE , VJEZD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6" t="str">
        <f>IF(AN8= "","",AN8)</f>
        <v>7. 2. 2024</v>
      </c>
      <c r="AN87" s="23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DOPRAVNÍ PODNIK OSTRAVA a.s.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7" t="str">
        <f>IF(E17="","",E17)</f>
        <v>PROJEKTSTUDIO EUCZ s.r.o.</v>
      </c>
      <c r="AN89" s="238"/>
      <c r="AO89" s="238"/>
      <c r="AP89" s="238"/>
      <c r="AQ89" s="33"/>
      <c r="AR89" s="34"/>
      <c r="AS89" s="239" t="s">
        <v>56</v>
      </c>
      <c r="AT89" s="24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7" t="str">
        <f>IF(E20="","",E20)</f>
        <v xml:space="preserve"> </v>
      </c>
      <c r="AN90" s="238"/>
      <c r="AO90" s="238"/>
      <c r="AP90" s="238"/>
      <c r="AQ90" s="33"/>
      <c r="AR90" s="34"/>
      <c r="AS90" s="241"/>
      <c r="AT90" s="24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1"/>
      <c r="AT91" s="24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9" t="s">
        <v>57</v>
      </c>
      <c r="D92" s="230"/>
      <c r="E92" s="230"/>
      <c r="F92" s="230"/>
      <c r="G92" s="230"/>
      <c r="H92" s="61"/>
      <c r="I92" s="231" t="s">
        <v>58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59</v>
      </c>
      <c r="AH92" s="230"/>
      <c r="AI92" s="230"/>
      <c r="AJ92" s="230"/>
      <c r="AK92" s="230"/>
      <c r="AL92" s="230"/>
      <c r="AM92" s="230"/>
      <c r="AN92" s="231" t="s">
        <v>60</v>
      </c>
      <c r="AO92" s="230"/>
      <c r="AP92" s="233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24.75" customHeight="1">
      <c r="A95" s="80" t="s">
        <v>80</v>
      </c>
      <c r="B95" s="81"/>
      <c r="C95" s="82"/>
      <c r="D95" s="225" t="s">
        <v>81</v>
      </c>
      <c r="E95" s="225"/>
      <c r="F95" s="225"/>
      <c r="G95" s="225"/>
      <c r="H95" s="225"/>
      <c r="I95" s="83"/>
      <c r="J95" s="225" t="s">
        <v>82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'D.1 - Stavebně technický 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84" t="s">
        <v>83</v>
      </c>
      <c r="AR95" s="81"/>
      <c r="AS95" s="85">
        <v>0</v>
      </c>
      <c r="AT95" s="86">
        <f>ROUND(SUM(AV95:AW95),2)</f>
        <v>0</v>
      </c>
      <c r="AU95" s="87">
        <f>'D.1 - Stavebně technický ...'!P147</f>
        <v>0</v>
      </c>
      <c r="AV95" s="86">
        <f>'D.1 - Stavebně technický ...'!J33</f>
        <v>0</v>
      </c>
      <c r="AW95" s="86">
        <f>'D.1 - Stavebně technický ...'!J34</f>
        <v>0</v>
      </c>
      <c r="AX95" s="86">
        <f>'D.1 - Stavebně technický ...'!J35</f>
        <v>0</v>
      </c>
      <c r="AY95" s="86">
        <f>'D.1 - Stavebně technický ...'!J36</f>
        <v>0</v>
      </c>
      <c r="AZ95" s="86">
        <f>'D.1 - Stavebně technický ...'!F33</f>
        <v>0</v>
      </c>
      <c r="BA95" s="86">
        <f>'D.1 - Stavebně technický ...'!F34</f>
        <v>0</v>
      </c>
      <c r="BB95" s="86">
        <f>'D.1 - Stavebně technický ...'!F35</f>
        <v>0</v>
      </c>
      <c r="BC95" s="86">
        <f>'D.1 - Stavebně technický ...'!F36</f>
        <v>0</v>
      </c>
      <c r="BD95" s="88">
        <f>'D.1 - Stavebně technický 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</v>
      </c>
      <c r="CM95" s="89" t="s">
        <v>86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D.1 - Stavebně technický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4"/>
  <sheetViews>
    <sheetView showGridLines="0" tabSelected="1" topLeftCell="A417" workbookViewId="0">
      <selection activeCell="F417" sqref="F4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8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87</v>
      </c>
      <c r="L4" s="21"/>
      <c r="M4" s="90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8" t="str">
        <f>'Rekapitulace stavby'!K6</f>
        <v>DPO MARTINOV - VRÁTNICE , VJEZD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4" t="s">
        <v>89</v>
      </c>
      <c r="F9" s="247"/>
      <c r="G9" s="247"/>
      <c r="H9" s="24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7. 2. 2024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0" t="str">
        <f>'Rekapitulace stavby'!E14</f>
        <v>Vyplň údaj</v>
      </c>
      <c r="F18" s="214"/>
      <c r="G18" s="214"/>
      <c r="H18" s="214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>
      <c r="A27" s="91"/>
      <c r="B27" s="92"/>
      <c r="C27" s="91"/>
      <c r="D27" s="91"/>
      <c r="E27" s="219" t="s">
        <v>90</v>
      </c>
      <c r="F27" s="219"/>
      <c r="G27" s="219"/>
      <c r="H27" s="21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4" t="s">
        <v>36</v>
      </c>
      <c r="E30" s="33"/>
      <c r="F30" s="33"/>
      <c r="G30" s="33"/>
      <c r="H30" s="33"/>
      <c r="I30" s="33"/>
      <c r="J30" s="72">
        <f>ROUND(J147,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5" t="s">
        <v>40</v>
      </c>
      <c r="E33" s="28" t="s">
        <v>41</v>
      </c>
      <c r="F33" s="96">
        <f>ROUND((SUM(BE147:BE593)),  2)</f>
        <v>0</v>
      </c>
      <c r="G33" s="33"/>
      <c r="H33" s="33"/>
      <c r="I33" s="97">
        <v>0.21</v>
      </c>
      <c r="J33" s="96">
        <f>ROUND(((SUM(BE147:BE593))*I33),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96">
        <f>ROUND((SUM(BF147:BF593)),  2)</f>
        <v>0</v>
      </c>
      <c r="G34" s="33"/>
      <c r="H34" s="33"/>
      <c r="I34" s="97">
        <v>0.12</v>
      </c>
      <c r="J34" s="96">
        <f>ROUND(((SUM(BF147:BF593))*I34),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6">
        <f>ROUND((SUM(BG147:BG593)),  2)</f>
        <v>0</v>
      </c>
      <c r="G35" s="33"/>
      <c r="H35" s="33"/>
      <c r="I35" s="97">
        <v>0.21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6">
        <f>ROUND((SUM(BH147:BH593)),  2)</f>
        <v>0</v>
      </c>
      <c r="G36" s="33"/>
      <c r="H36" s="33"/>
      <c r="I36" s="97">
        <v>0.12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6">
        <f>ROUND((SUM(BI147:BI593)),  2)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8"/>
      <c r="D39" s="99" t="s">
        <v>46</v>
      </c>
      <c r="E39" s="61"/>
      <c r="F39" s="61"/>
      <c r="G39" s="100" t="s">
        <v>47</v>
      </c>
      <c r="H39" s="101" t="s">
        <v>48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4" t="s">
        <v>52</v>
      </c>
      <c r="G61" s="46" t="s">
        <v>51</v>
      </c>
      <c r="H61" s="36"/>
      <c r="I61" s="36"/>
      <c r="J61" s="10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4" t="s">
        <v>52</v>
      </c>
      <c r="G76" s="46" t="s">
        <v>51</v>
      </c>
      <c r="H76" s="36"/>
      <c r="I76" s="36"/>
      <c r="J76" s="10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DPO MARTINOV - VRÁTNICE , VJEZD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4" t="str">
        <f>E9</f>
        <v xml:space="preserve">D.1 - Stavebně technický propočet nákladů _ 1. ETAPA - vrátnice , vjezd </v>
      </c>
      <c r="F87" s="247"/>
      <c r="G87" s="247"/>
      <c r="H87" s="24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7. 2. 2024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30</v>
      </c>
      <c r="J91" s="31" t="str">
        <f>E21</f>
        <v>PROJEKTSTUDIO EUCZ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8" t="s">
        <v>94</v>
      </c>
      <c r="D96" s="33"/>
      <c r="E96" s="33"/>
      <c r="F96" s="33"/>
      <c r="G96" s="33"/>
      <c r="H96" s="33"/>
      <c r="I96" s="33"/>
      <c r="J96" s="72">
        <f>J147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95</v>
      </c>
    </row>
    <row r="97" spans="2:12" s="9" customFormat="1" ht="24.95" customHeight="1">
      <c r="B97" s="109"/>
      <c r="D97" s="110" t="s">
        <v>96</v>
      </c>
      <c r="E97" s="111"/>
      <c r="F97" s="111"/>
      <c r="G97" s="111"/>
      <c r="H97" s="111"/>
      <c r="I97" s="111"/>
      <c r="J97" s="112">
        <f>J148</f>
        <v>0</v>
      </c>
      <c r="L97" s="109"/>
    </row>
    <row r="98" spans="2:12" s="10" customFormat="1" ht="19.899999999999999" customHeight="1">
      <c r="B98" s="113"/>
      <c r="D98" s="114" t="s">
        <v>97</v>
      </c>
      <c r="E98" s="115"/>
      <c r="F98" s="115"/>
      <c r="G98" s="115"/>
      <c r="H98" s="115"/>
      <c r="I98" s="115"/>
      <c r="J98" s="116">
        <f>J149</f>
        <v>0</v>
      </c>
      <c r="L98" s="113"/>
    </row>
    <row r="99" spans="2:12" s="10" customFormat="1" ht="19.899999999999999" customHeight="1">
      <c r="B99" s="113"/>
      <c r="D99" s="114" t="s">
        <v>98</v>
      </c>
      <c r="E99" s="115"/>
      <c r="F99" s="115"/>
      <c r="G99" s="115"/>
      <c r="H99" s="115"/>
      <c r="I99" s="115"/>
      <c r="J99" s="116">
        <f>J187</f>
        <v>0</v>
      </c>
      <c r="L99" s="113"/>
    </row>
    <row r="100" spans="2:12" s="10" customFormat="1" ht="19.899999999999999" customHeight="1">
      <c r="B100" s="113"/>
      <c r="D100" s="114" t="s">
        <v>99</v>
      </c>
      <c r="E100" s="115"/>
      <c r="F100" s="115"/>
      <c r="G100" s="115"/>
      <c r="H100" s="115"/>
      <c r="I100" s="115"/>
      <c r="J100" s="116">
        <f>J204</f>
        <v>0</v>
      </c>
      <c r="L100" s="113"/>
    </row>
    <row r="101" spans="2:12" s="10" customFormat="1" ht="19.899999999999999" customHeight="1">
      <c r="B101" s="113"/>
      <c r="D101" s="114" t="s">
        <v>100</v>
      </c>
      <c r="E101" s="115"/>
      <c r="F101" s="115"/>
      <c r="G101" s="115"/>
      <c r="H101" s="115"/>
      <c r="I101" s="115"/>
      <c r="J101" s="116">
        <f>J214</f>
        <v>0</v>
      </c>
      <c r="L101" s="113"/>
    </row>
    <row r="102" spans="2:12" s="10" customFormat="1" ht="19.899999999999999" customHeight="1">
      <c r="B102" s="113"/>
      <c r="D102" s="114" t="s">
        <v>101</v>
      </c>
      <c r="E102" s="115"/>
      <c r="F102" s="115"/>
      <c r="G102" s="115"/>
      <c r="H102" s="115"/>
      <c r="I102" s="115"/>
      <c r="J102" s="116">
        <f>J218</f>
        <v>0</v>
      </c>
      <c r="L102" s="113"/>
    </row>
    <row r="103" spans="2:12" s="10" customFormat="1" ht="19.899999999999999" customHeight="1">
      <c r="B103" s="113"/>
      <c r="D103" s="114" t="s">
        <v>102</v>
      </c>
      <c r="E103" s="115"/>
      <c r="F103" s="115"/>
      <c r="G103" s="115"/>
      <c r="H103" s="115"/>
      <c r="I103" s="115"/>
      <c r="J103" s="116">
        <f>J240</f>
        <v>0</v>
      </c>
      <c r="L103" s="113"/>
    </row>
    <row r="104" spans="2:12" s="10" customFormat="1" ht="19.899999999999999" customHeight="1">
      <c r="B104" s="113"/>
      <c r="D104" s="114" t="s">
        <v>103</v>
      </c>
      <c r="E104" s="115"/>
      <c r="F104" s="115"/>
      <c r="G104" s="115"/>
      <c r="H104" s="115"/>
      <c r="I104" s="115"/>
      <c r="J104" s="116">
        <f>J324</f>
        <v>0</v>
      </c>
      <c r="L104" s="113"/>
    </row>
    <row r="105" spans="2:12" s="10" customFormat="1" ht="19.899999999999999" customHeight="1">
      <c r="B105" s="113"/>
      <c r="D105" s="114" t="s">
        <v>104</v>
      </c>
      <c r="E105" s="115"/>
      <c r="F105" s="115"/>
      <c r="G105" s="115"/>
      <c r="H105" s="115"/>
      <c r="I105" s="115"/>
      <c r="J105" s="116">
        <f>J329</f>
        <v>0</v>
      </c>
      <c r="L105" s="113"/>
    </row>
    <row r="106" spans="2:12" s="10" customFormat="1" ht="14.85" customHeight="1">
      <c r="B106" s="113"/>
      <c r="D106" s="114" t="s">
        <v>105</v>
      </c>
      <c r="E106" s="115"/>
      <c r="F106" s="115"/>
      <c r="G106" s="115"/>
      <c r="H106" s="115"/>
      <c r="I106" s="115"/>
      <c r="J106" s="116">
        <f>J413</f>
        <v>0</v>
      </c>
      <c r="L106" s="113"/>
    </row>
    <row r="107" spans="2:12" s="10" customFormat="1" ht="19.899999999999999" customHeight="1">
      <c r="B107" s="113"/>
      <c r="D107" s="114" t="s">
        <v>106</v>
      </c>
      <c r="E107" s="115"/>
      <c r="F107" s="115"/>
      <c r="G107" s="115"/>
      <c r="H107" s="115"/>
      <c r="I107" s="115"/>
      <c r="J107" s="116">
        <f>J430</f>
        <v>0</v>
      </c>
      <c r="L107" s="113"/>
    </row>
    <row r="108" spans="2:12" s="10" customFormat="1" ht="19.899999999999999" customHeight="1">
      <c r="B108" s="113"/>
      <c r="D108" s="114" t="s">
        <v>107</v>
      </c>
      <c r="E108" s="115"/>
      <c r="F108" s="115"/>
      <c r="G108" s="115"/>
      <c r="H108" s="115"/>
      <c r="I108" s="115"/>
      <c r="J108" s="116">
        <f>J438</f>
        <v>0</v>
      </c>
      <c r="L108" s="113"/>
    </row>
    <row r="109" spans="2:12" s="9" customFormat="1" ht="24.95" customHeight="1">
      <c r="B109" s="109"/>
      <c r="D109" s="110" t="s">
        <v>108</v>
      </c>
      <c r="E109" s="111"/>
      <c r="F109" s="111"/>
      <c r="G109" s="111"/>
      <c r="H109" s="111"/>
      <c r="I109" s="111"/>
      <c r="J109" s="112">
        <f>J441</f>
        <v>0</v>
      </c>
      <c r="L109" s="109"/>
    </row>
    <row r="110" spans="2:12" s="10" customFormat="1" ht="19.899999999999999" customHeight="1">
      <c r="B110" s="113"/>
      <c r="D110" s="114" t="s">
        <v>109</v>
      </c>
      <c r="E110" s="115"/>
      <c r="F110" s="115"/>
      <c r="G110" s="115"/>
      <c r="H110" s="115"/>
      <c r="I110" s="115"/>
      <c r="J110" s="116">
        <f>J442</f>
        <v>0</v>
      </c>
      <c r="L110" s="113"/>
    </row>
    <row r="111" spans="2:12" s="10" customFormat="1" ht="19.899999999999999" customHeight="1">
      <c r="B111" s="113"/>
      <c r="D111" s="114" t="s">
        <v>110</v>
      </c>
      <c r="E111" s="115"/>
      <c r="F111" s="115"/>
      <c r="G111" s="115"/>
      <c r="H111" s="115"/>
      <c r="I111" s="115"/>
      <c r="J111" s="116">
        <f>J446</f>
        <v>0</v>
      </c>
      <c r="L111" s="113"/>
    </row>
    <row r="112" spans="2:12" s="10" customFormat="1" ht="19.899999999999999" customHeight="1">
      <c r="B112" s="113"/>
      <c r="D112" s="114" t="s">
        <v>111</v>
      </c>
      <c r="E112" s="115"/>
      <c r="F112" s="115"/>
      <c r="G112" s="115"/>
      <c r="H112" s="115"/>
      <c r="I112" s="115"/>
      <c r="J112" s="116">
        <f>J465</f>
        <v>0</v>
      </c>
      <c r="L112" s="113"/>
    </row>
    <row r="113" spans="1:31" s="10" customFormat="1" ht="19.899999999999999" customHeight="1">
      <c r="B113" s="113"/>
      <c r="D113" s="114" t="s">
        <v>112</v>
      </c>
      <c r="E113" s="115"/>
      <c r="F113" s="115"/>
      <c r="G113" s="115"/>
      <c r="H113" s="115"/>
      <c r="I113" s="115"/>
      <c r="J113" s="116">
        <f>J472</f>
        <v>0</v>
      </c>
      <c r="L113" s="113"/>
    </row>
    <row r="114" spans="1:31" s="10" customFormat="1" ht="19.899999999999999" customHeight="1">
      <c r="B114" s="113"/>
      <c r="D114" s="114" t="s">
        <v>113</v>
      </c>
      <c r="E114" s="115"/>
      <c r="F114" s="115"/>
      <c r="G114" s="115"/>
      <c r="H114" s="115"/>
      <c r="I114" s="115"/>
      <c r="J114" s="116">
        <f>J478</f>
        <v>0</v>
      </c>
      <c r="L114" s="113"/>
    </row>
    <row r="115" spans="1:31" s="10" customFormat="1" ht="19.899999999999999" customHeight="1">
      <c r="B115" s="113"/>
      <c r="D115" s="114" t="s">
        <v>114</v>
      </c>
      <c r="E115" s="115"/>
      <c r="F115" s="115"/>
      <c r="G115" s="115"/>
      <c r="H115" s="115"/>
      <c r="I115" s="115"/>
      <c r="J115" s="116">
        <f>J484</f>
        <v>0</v>
      </c>
      <c r="L115" s="113"/>
    </row>
    <row r="116" spans="1:31" s="10" customFormat="1" ht="19.899999999999999" customHeight="1">
      <c r="B116" s="113"/>
      <c r="D116" s="114" t="s">
        <v>115</v>
      </c>
      <c r="E116" s="115"/>
      <c r="F116" s="115"/>
      <c r="G116" s="115"/>
      <c r="H116" s="115"/>
      <c r="I116" s="115"/>
      <c r="J116" s="116">
        <f>J500</f>
        <v>0</v>
      </c>
      <c r="L116" s="113"/>
    </row>
    <row r="117" spans="1:31" s="10" customFormat="1" ht="19.899999999999999" customHeight="1">
      <c r="B117" s="113"/>
      <c r="D117" s="114" t="s">
        <v>116</v>
      </c>
      <c r="E117" s="115"/>
      <c r="F117" s="115"/>
      <c r="G117" s="115"/>
      <c r="H117" s="115"/>
      <c r="I117" s="115"/>
      <c r="J117" s="116">
        <f>J514</f>
        <v>0</v>
      </c>
      <c r="L117" s="113"/>
    </row>
    <row r="118" spans="1:31" s="10" customFormat="1" ht="19.899999999999999" customHeight="1">
      <c r="B118" s="113"/>
      <c r="D118" s="114" t="s">
        <v>117</v>
      </c>
      <c r="E118" s="115"/>
      <c r="F118" s="115"/>
      <c r="G118" s="115"/>
      <c r="H118" s="115"/>
      <c r="I118" s="115"/>
      <c r="J118" s="116">
        <f>J531</f>
        <v>0</v>
      </c>
      <c r="L118" s="113"/>
    </row>
    <row r="119" spans="1:31" s="10" customFormat="1" ht="19.899999999999999" customHeight="1">
      <c r="B119" s="113"/>
      <c r="D119" s="114" t="s">
        <v>118</v>
      </c>
      <c r="E119" s="115"/>
      <c r="F119" s="115"/>
      <c r="G119" s="115"/>
      <c r="H119" s="115"/>
      <c r="I119" s="115"/>
      <c r="J119" s="116">
        <f>J544</f>
        <v>0</v>
      </c>
      <c r="L119" s="113"/>
    </row>
    <row r="120" spans="1:31" s="10" customFormat="1" ht="19.899999999999999" customHeight="1">
      <c r="B120" s="113"/>
      <c r="D120" s="114" t="s">
        <v>119</v>
      </c>
      <c r="E120" s="115"/>
      <c r="F120" s="115"/>
      <c r="G120" s="115"/>
      <c r="H120" s="115"/>
      <c r="I120" s="115"/>
      <c r="J120" s="116">
        <f>J557</f>
        <v>0</v>
      </c>
      <c r="L120" s="113"/>
    </row>
    <row r="121" spans="1:31" s="9" customFormat="1" ht="24.95" customHeight="1">
      <c r="B121" s="109"/>
      <c r="D121" s="110" t="s">
        <v>120</v>
      </c>
      <c r="E121" s="111"/>
      <c r="F121" s="111"/>
      <c r="G121" s="111"/>
      <c r="H121" s="111"/>
      <c r="I121" s="111"/>
      <c r="J121" s="112">
        <f>J565</f>
        <v>0</v>
      </c>
      <c r="L121" s="109"/>
    </row>
    <row r="122" spans="1:31" s="10" customFormat="1" ht="19.899999999999999" customHeight="1">
      <c r="B122" s="113"/>
      <c r="D122" s="114" t="s">
        <v>121</v>
      </c>
      <c r="E122" s="115"/>
      <c r="F122" s="115"/>
      <c r="G122" s="115"/>
      <c r="H122" s="115"/>
      <c r="I122" s="115"/>
      <c r="J122" s="116">
        <f>J566</f>
        <v>0</v>
      </c>
      <c r="L122" s="113"/>
    </row>
    <row r="123" spans="1:31" s="10" customFormat="1" ht="19.899999999999999" customHeight="1">
      <c r="B123" s="113"/>
      <c r="D123" s="114" t="s">
        <v>122</v>
      </c>
      <c r="E123" s="115"/>
      <c r="F123" s="115"/>
      <c r="G123" s="115"/>
      <c r="H123" s="115"/>
      <c r="I123" s="115"/>
      <c r="J123" s="116">
        <f>J575</f>
        <v>0</v>
      </c>
      <c r="L123" s="113"/>
    </row>
    <row r="124" spans="1:31" s="10" customFormat="1" ht="19.899999999999999" customHeight="1">
      <c r="B124" s="113"/>
      <c r="D124" s="114" t="s">
        <v>123</v>
      </c>
      <c r="E124" s="115"/>
      <c r="F124" s="115"/>
      <c r="G124" s="115"/>
      <c r="H124" s="115"/>
      <c r="I124" s="115"/>
      <c r="J124" s="116">
        <f>J578</f>
        <v>0</v>
      </c>
      <c r="L124" s="113"/>
    </row>
    <row r="125" spans="1:31" s="10" customFormat="1" ht="19.899999999999999" customHeight="1">
      <c r="B125" s="113"/>
      <c r="D125" s="114" t="s">
        <v>124</v>
      </c>
      <c r="E125" s="115"/>
      <c r="F125" s="115"/>
      <c r="G125" s="115"/>
      <c r="H125" s="115"/>
      <c r="I125" s="115"/>
      <c r="J125" s="116">
        <f>J583</f>
        <v>0</v>
      </c>
      <c r="L125" s="113"/>
    </row>
    <row r="126" spans="1:31" s="10" customFormat="1" ht="19.899999999999999" customHeight="1">
      <c r="B126" s="113"/>
      <c r="D126" s="114" t="s">
        <v>125</v>
      </c>
      <c r="E126" s="115"/>
      <c r="F126" s="115"/>
      <c r="G126" s="115"/>
      <c r="H126" s="115"/>
      <c r="I126" s="115"/>
      <c r="J126" s="116">
        <f>J588</f>
        <v>0</v>
      </c>
      <c r="L126" s="113"/>
    </row>
    <row r="127" spans="1:31" s="10" customFormat="1" ht="19.899999999999999" customHeight="1">
      <c r="B127" s="113"/>
      <c r="D127" s="114" t="s">
        <v>126</v>
      </c>
      <c r="E127" s="115"/>
      <c r="F127" s="115"/>
      <c r="G127" s="115"/>
      <c r="H127" s="115"/>
      <c r="I127" s="115"/>
      <c r="J127" s="116">
        <f>J591</f>
        <v>0</v>
      </c>
      <c r="L127" s="113"/>
    </row>
    <row r="128" spans="1:31" s="2" customFormat="1" ht="21.7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31" s="2" customFormat="1" ht="6.95" customHeight="1">
      <c r="A129" s="33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3" spans="1:31" s="2" customFormat="1" ht="6.95" customHeight="1">
      <c r="A133" s="33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" customFormat="1" ht="24.95" customHeight="1">
      <c r="A134" s="33"/>
      <c r="B134" s="34"/>
      <c r="C134" s="22" t="s">
        <v>127</v>
      </c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" customFormat="1" ht="6.95" customHeight="1">
      <c r="A135" s="33"/>
      <c r="B135" s="34"/>
      <c r="C135" s="33"/>
      <c r="D135" s="33"/>
      <c r="E135" s="33"/>
      <c r="F135" s="33"/>
      <c r="G135" s="33"/>
      <c r="H135" s="33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12" customHeight="1">
      <c r="A136" s="33"/>
      <c r="B136" s="34"/>
      <c r="C136" s="28" t="s">
        <v>16</v>
      </c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6.5" customHeight="1">
      <c r="A137" s="33"/>
      <c r="B137" s="34"/>
      <c r="C137" s="33"/>
      <c r="D137" s="33"/>
      <c r="E137" s="248" t="str">
        <f>E7</f>
        <v>DPO MARTINOV - VRÁTNICE , VJEZD</v>
      </c>
      <c r="F137" s="249"/>
      <c r="G137" s="249"/>
      <c r="H137" s="249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2" customHeight="1">
      <c r="A138" s="33"/>
      <c r="B138" s="34"/>
      <c r="C138" s="28" t="s">
        <v>88</v>
      </c>
      <c r="D138" s="33"/>
      <c r="E138" s="33"/>
      <c r="F138" s="33"/>
      <c r="G138" s="33"/>
      <c r="H138" s="3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16.5" customHeight="1">
      <c r="A139" s="33"/>
      <c r="B139" s="34"/>
      <c r="C139" s="33"/>
      <c r="D139" s="33"/>
      <c r="E139" s="234" t="str">
        <f>E9</f>
        <v xml:space="preserve">D.1 - Stavebně technický propočet nákladů _ 1. ETAPA - vrátnice , vjezd </v>
      </c>
      <c r="F139" s="247"/>
      <c r="G139" s="247"/>
      <c r="H139" s="247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6.95" customHeight="1">
      <c r="A140" s="33"/>
      <c r="B140" s="34"/>
      <c r="C140" s="33"/>
      <c r="D140" s="33"/>
      <c r="E140" s="33"/>
      <c r="F140" s="33"/>
      <c r="G140" s="33"/>
      <c r="H140" s="33"/>
      <c r="I140" s="33"/>
      <c r="J140" s="33"/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12" customHeight="1">
      <c r="A141" s="33"/>
      <c r="B141" s="34"/>
      <c r="C141" s="28" t="s">
        <v>20</v>
      </c>
      <c r="D141" s="33"/>
      <c r="E141" s="33"/>
      <c r="F141" s="26" t="str">
        <f>F12</f>
        <v xml:space="preserve"> </v>
      </c>
      <c r="G141" s="33"/>
      <c r="H141" s="33"/>
      <c r="I141" s="28" t="s">
        <v>22</v>
      </c>
      <c r="J141" s="56" t="str">
        <f>IF(J12="","",J12)</f>
        <v>7. 2. 2024</v>
      </c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6.95" customHeight="1">
      <c r="A142" s="33"/>
      <c r="B142" s="34"/>
      <c r="C142" s="33"/>
      <c r="D142" s="33"/>
      <c r="E142" s="33"/>
      <c r="F142" s="33"/>
      <c r="G142" s="33"/>
      <c r="H142" s="33"/>
      <c r="I142" s="33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25.7" customHeight="1">
      <c r="A143" s="33"/>
      <c r="B143" s="34"/>
      <c r="C143" s="28" t="s">
        <v>24</v>
      </c>
      <c r="D143" s="33"/>
      <c r="E143" s="33"/>
      <c r="F143" s="26" t="str">
        <f>E15</f>
        <v>DOPRAVNÍ PODNIK OSTRAVA a.s.</v>
      </c>
      <c r="G143" s="33"/>
      <c r="H143" s="33"/>
      <c r="I143" s="28" t="s">
        <v>30</v>
      </c>
      <c r="J143" s="31" t="str">
        <f>E21</f>
        <v>PROJEKTSTUDIO EUCZ s.r.o.</v>
      </c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5.2" customHeight="1">
      <c r="A144" s="33"/>
      <c r="B144" s="34"/>
      <c r="C144" s="28" t="s">
        <v>28</v>
      </c>
      <c r="D144" s="33"/>
      <c r="E144" s="33"/>
      <c r="F144" s="26" t="str">
        <f>IF(E18="","",E18)</f>
        <v>Vyplň údaj</v>
      </c>
      <c r="G144" s="33"/>
      <c r="H144" s="33"/>
      <c r="I144" s="28" t="s">
        <v>33</v>
      </c>
      <c r="J144" s="31" t="str">
        <f>E24</f>
        <v xml:space="preserve"> </v>
      </c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0.35" customHeight="1">
      <c r="A145" s="33"/>
      <c r="B145" s="34"/>
      <c r="C145" s="33"/>
      <c r="D145" s="33"/>
      <c r="E145" s="33"/>
      <c r="F145" s="33"/>
      <c r="G145" s="33"/>
      <c r="H145" s="33"/>
      <c r="I145" s="33"/>
      <c r="J145" s="33"/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11" customFormat="1" ht="29.25" customHeight="1">
      <c r="A146" s="117"/>
      <c r="B146" s="118"/>
      <c r="C146" s="119" t="s">
        <v>128</v>
      </c>
      <c r="D146" s="120" t="s">
        <v>61</v>
      </c>
      <c r="E146" s="120" t="s">
        <v>57</v>
      </c>
      <c r="F146" s="120" t="s">
        <v>58</v>
      </c>
      <c r="G146" s="120" t="s">
        <v>129</v>
      </c>
      <c r="H146" s="120" t="s">
        <v>130</v>
      </c>
      <c r="I146" s="120" t="s">
        <v>131</v>
      </c>
      <c r="J146" s="120" t="s">
        <v>93</v>
      </c>
      <c r="K146" s="121" t="s">
        <v>132</v>
      </c>
      <c r="L146" s="122"/>
      <c r="M146" s="63" t="s">
        <v>1</v>
      </c>
      <c r="N146" s="64" t="s">
        <v>40</v>
      </c>
      <c r="O146" s="64" t="s">
        <v>133</v>
      </c>
      <c r="P146" s="64" t="s">
        <v>134</v>
      </c>
      <c r="Q146" s="64" t="s">
        <v>135</v>
      </c>
      <c r="R146" s="64" t="s">
        <v>136</v>
      </c>
      <c r="S146" s="64" t="s">
        <v>137</v>
      </c>
      <c r="T146" s="65" t="s">
        <v>138</v>
      </c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</row>
    <row r="147" spans="1:65" s="2" customFormat="1" ht="22.9" customHeight="1">
      <c r="A147" s="33"/>
      <c r="B147" s="34"/>
      <c r="C147" s="70" t="s">
        <v>139</v>
      </c>
      <c r="D147" s="33"/>
      <c r="E147" s="33"/>
      <c r="F147" s="33"/>
      <c r="G147" s="33"/>
      <c r="H147" s="33"/>
      <c r="I147" s="33"/>
      <c r="J147" s="123">
        <f>BK147</f>
        <v>0</v>
      </c>
      <c r="K147" s="33"/>
      <c r="L147" s="34"/>
      <c r="M147" s="66"/>
      <c r="N147" s="57"/>
      <c r="O147" s="67"/>
      <c r="P147" s="124">
        <f>P148+P441+P565</f>
        <v>0</v>
      </c>
      <c r="Q147" s="67"/>
      <c r="R147" s="124">
        <f>R148+R441+R565</f>
        <v>948.06778939999992</v>
      </c>
      <c r="S147" s="67"/>
      <c r="T147" s="125">
        <f>T148+T441+T565</f>
        <v>554.3557055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75</v>
      </c>
      <c r="AU147" s="18" t="s">
        <v>95</v>
      </c>
      <c r="BK147" s="126">
        <f>BK148+BK441+BK565</f>
        <v>0</v>
      </c>
    </row>
    <row r="148" spans="1:65" s="12" customFormat="1" ht="25.9" customHeight="1">
      <c r="B148" s="127"/>
      <c r="D148" s="128" t="s">
        <v>75</v>
      </c>
      <c r="E148" s="129" t="s">
        <v>140</v>
      </c>
      <c r="F148" s="129" t="s">
        <v>141</v>
      </c>
      <c r="I148" s="130"/>
      <c r="J148" s="131">
        <f>BK148</f>
        <v>0</v>
      </c>
      <c r="L148" s="127"/>
      <c r="M148" s="132"/>
      <c r="N148" s="133"/>
      <c r="O148" s="133"/>
      <c r="P148" s="134">
        <f>P149+P187+P204+P214+P218+P240+P324+P329+P430+P438</f>
        <v>0</v>
      </c>
      <c r="Q148" s="133"/>
      <c r="R148" s="134">
        <f>R149+R187+R204+R214+R218+R240+R324+R329+R430+R438</f>
        <v>946.19583885999998</v>
      </c>
      <c r="S148" s="133"/>
      <c r="T148" s="135">
        <f>T149+T187+T204+T214+T218+T240+T324+T329+T430+T438</f>
        <v>553.36051799999996</v>
      </c>
      <c r="AR148" s="128" t="s">
        <v>84</v>
      </c>
      <c r="AT148" s="136" t="s">
        <v>75</v>
      </c>
      <c r="AU148" s="136" t="s">
        <v>76</v>
      </c>
      <c r="AY148" s="128" t="s">
        <v>142</v>
      </c>
      <c r="BK148" s="137">
        <f>BK149+BK187+BK204+BK214+BK218+BK240+BK324+BK329+BK430+BK438</f>
        <v>0</v>
      </c>
    </row>
    <row r="149" spans="1:65" s="12" customFormat="1" ht="22.9" customHeight="1">
      <c r="B149" s="127"/>
      <c r="D149" s="128" t="s">
        <v>75</v>
      </c>
      <c r="E149" s="138" t="s">
        <v>84</v>
      </c>
      <c r="F149" s="138" t="s">
        <v>143</v>
      </c>
      <c r="I149" s="130"/>
      <c r="J149" s="139">
        <f>BK149</f>
        <v>0</v>
      </c>
      <c r="L149" s="127"/>
      <c r="M149" s="132"/>
      <c r="N149" s="133"/>
      <c r="O149" s="133"/>
      <c r="P149" s="134">
        <f>SUM(P150:P186)</f>
        <v>0</v>
      </c>
      <c r="Q149" s="133"/>
      <c r="R149" s="134">
        <f>SUM(R150:R186)</f>
        <v>54.786999999999999</v>
      </c>
      <c r="S149" s="133"/>
      <c r="T149" s="135">
        <f>SUM(T150:T186)</f>
        <v>491.85425400000003</v>
      </c>
      <c r="AR149" s="128" t="s">
        <v>84</v>
      </c>
      <c r="AT149" s="136" t="s">
        <v>75</v>
      </c>
      <c r="AU149" s="136" t="s">
        <v>84</v>
      </c>
      <c r="AY149" s="128" t="s">
        <v>142</v>
      </c>
      <c r="BK149" s="137">
        <f>SUM(BK150:BK186)</f>
        <v>0</v>
      </c>
    </row>
    <row r="150" spans="1:65" s="2" customFormat="1" ht="16.5" customHeight="1">
      <c r="A150" s="33"/>
      <c r="B150" s="140"/>
      <c r="C150" s="141" t="s">
        <v>84</v>
      </c>
      <c r="D150" s="141" t="s">
        <v>144</v>
      </c>
      <c r="E150" s="142" t="s">
        <v>145</v>
      </c>
      <c r="F150" s="143" t="s">
        <v>146</v>
      </c>
      <c r="G150" s="144" t="s">
        <v>147</v>
      </c>
      <c r="H150" s="145">
        <v>720.13800000000003</v>
      </c>
      <c r="I150" s="146"/>
      <c r="J150" s="147">
        <f>ROUND(I150*H150,2)</f>
        <v>0</v>
      </c>
      <c r="K150" s="143" t="s">
        <v>148</v>
      </c>
      <c r="L150" s="34"/>
      <c r="M150" s="148" t="s">
        <v>1</v>
      </c>
      <c r="N150" s="149" t="s">
        <v>41</v>
      </c>
      <c r="O150" s="59"/>
      <c r="P150" s="150">
        <f>O150*H150</f>
        <v>0</v>
      </c>
      <c r="Q150" s="150">
        <v>0</v>
      </c>
      <c r="R150" s="150">
        <f>Q150*H150</f>
        <v>0</v>
      </c>
      <c r="S150" s="150">
        <v>0.44</v>
      </c>
      <c r="T150" s="151">
        <f>S150*H150</f>
        <v>316.86072000000001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2" t="s">
        <v>149</v>
      </c>
      <c r="AT150" s="152" t="s">
        <v>144</v>
      </c>
      <c r="AU150" s="152" t="s">
        <v>86</v>
      </c>
      <c r="AY150" s="18" t="s">
        <v>142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8" t="s">
        <v>84</v>
      </c>
      <c r="BK150" s="153">
        <f>ROUND(I150*H150,2)</f>
        <v>0</v>
      </c>
      <c r="BL150" s="18" t="s">
        <v>149</v>
      </c>
      <c r="BM150" s="152" t="s">
        <v>150</v>
      </c>
    </row>
    <row r="151" spans="1:65" s="2" customFormat="1" ht="16.5" customHeight="1">
      <c r="A151" s="33"/>
      <c r="B151" s="140"/>
      <c r="C151" s="141" t="s">
        <v>86</v>
      </c>
      <c r="D151" s="141" t="s">
        <v>144</v>
      </c>
      <c r="E151" s="142" t="s">
        <v>151</v>
      </c>
      <c r="F151" s="143" t="s">
        <v>152</v>
      </c>
      <c r="G151" s="144" t="s">
        <v>147</v>
      </c>
      <c r="H151" s="145">
        <v>720.13800000000003</v>
      </c>
      <c r="I151" s="146"/>
      <c r="J151" s="147">
        <f>ROUND(I151*H151,2)</f>
        <v>0</v>
      </c>
      <c r="K151" s="143" t="s">
        <v>153</v>
      </c>
      <c r="L151" s="34"/>
      <c r="M151" s="148" t="s">
        <v>1</v>
      </c>
      <c r="N151" s="149" t="s">
        <v>41</v>
      </c>
      <c r="O151" s="59"/>
      <c r="P151" s="150">
        <f>O151*H151</f>
        <v>0</v>
      </c>
      <c r="Q151" s="150">
        <v>0</v>
      </c>
      <c r="R151" s="150">
        <f>Q151*H151</f>
        <v>0</v>
      </c>
      <c r="S151" s="150">
        <v>0.24299999999999999</v>
      </c>
      <c r="T151" s="151">
        <f>S151*H151</f>
        <v>174.99353400000001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2" t="s">
        <v>149</v>
      </c>
      <c r="AT151" s="152" t="s">
        <v>144</v>
      </c>
      <c r="AU151" s="152" t="s">
        <v>86</v>
      </c>
      <c r="AY151" s="18" t="s">
        <v>142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8" t="s">
        <v>84</v>
      </c>
      <c r="BK151" s="153">
        <f>ROUND(I151*H151,2)</f>
        <v>0</v>
      </c>
      <c r="BL151" s="18" t="s">
        <v>149</v>
      </c>
      <c r="BM151" s="152" t="s">
        <v>154</v>
      </c>
    </row>
    <row r="152" spans="1:65" s="2" customFormat="1" ht="19.5">
      <c r="A152" s="33"/>
      <c r="B152" s="34"/>
      <c r="C152" s="33"/>
      <c r="D152" s="154" t="s">
        <v>155</v>
      </c>
      <c r="E152" s="33"/>
      <c r="F152" s="155" t="s">
        <v>156</v>
      </c>
      <c r="G152" s="33"/>
      <c r="H152" s="33"/>
      <c r="I152" s="156"/>
      <c r="J152" s="33"/>
      <c r="K152" s="33"/>
      <c r="L152" s="34"/>
      <c r="M152" s="157"/>
      <c r="N152" s="158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155</v>
      </c>
      <c r="AU152" s="18" t="s">
        <v>86</v>
      </c>
    </row>
    <row r="153" spans="1:65" s="13" customFormat="1">
      <c r="B153" s="159"/>
      <c r="D153" s="154" t="s">
        <v>157</v>
      </c>
      <c r="E153" s="160" t="s">
        <v>1</v>
      </c>
      <c r="F153" s="161" t="s">
        <v>158</v>
      </c>
      <c r="H153" s="160" t="s">
        <v>1</v>
      </c>
      <c r="I153" s="162"/>
      <c r="L153" s="159"/>
      <c r="M153" s="163"/>
      <c r="N153" s="164"/>
      <c r="O153" s="164"/>
      <c r="P153" s="164"/>
      <c r="Q153" s="164"/>
      <c r="R153" s="164"/>
      <c r="S153" s="164"/>
      <c r="T153" s="165"/>
      <c r="AT153" s="160" t="s">
        <v>157</v>
      </c>
      <c r="AU153" s="160" t="s">
        <v>86</v>
      </c>
      <c r="AV153" s="13" t="s">
        <v>84</v>
      </c>
      <c r="AW153" s="13" t="s">
        <v>32</v>
      </c>
      <c r="AX153" s="13" t="s">
        <v>76</v>
      </c>
      <c r="AY153" s="160" t="s">
        <v>142</v>
      </c>
    </row>
    <row r="154" spans="1:65" s="14" customFormat="1">
      <c r="B154" s="166"/>
      <c r="D154" s="154" t="s">
        <v>157</v>
      </c>
      <c r="E154" s="167" t="s">
        <v>1</v>
      </c>
      <c r="F154" s="168" t="s">
        <v>159</v>
      </c>
      <c r="H154" s="169">
        <v>337.01299999999998</v>
      </c>
      <c r="I154" s="170"/>
      <c r="L154" s="166"/>
      <c r="M154" s="171"/>
      <c r="N154" s="172"/>
      <c r="O154" s="172"/>
      <c r="P154" s="172"/>
      <c r="Q154" s="172"/>
      <c r="R154" s="172"/>
      <c r="S154" s="172"/>
      <c r="T154" s="173"/>
      <c r="AT154" s="167" t="s">
        <v>157</v>
      </c>
      <c r="AU154" s="167" t="s">
        <v>86</v>
      </c>
      <c r="AV154" s="14" t="s">
        <v>86</v>
      </c>
      <c r="AW154" s="14" t="s">
        <v>32</v>
      </c>
      <c r="AX154" s="14" t="s">
        <v>76</v>
      </c>
      <c r="AY154" s="167" t="s">
        <v>142</v>
      </c>
    </row>
    <row r="155" spans="1:65" s="14" customFormat="1">
      <c r="B155" s="166"/>
      <c r="D155" s="154" t="s">
        <v>157</v>
      </c>
      <c r="E155" s="167" t="s">
        <v>1</v>
      </c>
      <c r="F155" s="168" t="s">
        <v>160</v>
      </c>
      <c r="H155" s="169">
        <v>52.5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157</v>
      </c>
      <c r="AU155" s="167" t="s">
        <v>86</v>
      </c>
      <c r="AV155" s="14" t="s">
        <v>86</v>
      </c>
      <c r="AW155" s="14" t="s">
        <v>32</v>
      </c>
      <c r="AX155" s="14" t="s">
        <v>76</v>
      </c>
      <c r="AY155" s="167" t="s">
        <v>142</v>
      </c>
    </row>
    <row r="156" spans="1:65" s="14" customFormat="1">
      <c r="B156" s="166"/>
      <c r="D156" s="154" t="s">
        <v>157</v>
      </c>
      <c r="E156" s="167" t="s">
        <v>1</v>
      </c>
      <c r="F156" s="168" t="s">
        <v>161</v>
      </c>
      <c r="H156" s="169">
        <v>330.625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7" t="s">
        <v>157</v>
      </c>
      <c r="AU156" s="167" t="s">
        <v>86</v>
      </c>
      <c r="AV156" s="14" t="s">
        <v>86</v>
      </c>
      <c r="AW156" s="14" t="s">
        <v>32</v>
      </c>
      <c r="AX156" s="14" t="s">
        <v>76</v>
      </c>
      <c r="AY156" s="167" t="s">
        <v>142</v>
      </c>
    </row>
    <row r="157" spans="1:65" s="15" customFormat="1">
      <c r="B157" s="174"/>
      <c r="D157" s="154" t="s">
        <v>157</v>
      </c>
      <c r="E157" s="175" t="s">
        <v>1</v>
      </c>
      <c r="F157" s="176" t="s">
        <v>162</v>
      </c>
      <c r="H157" s="177">
        <v>720.13800000000003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157</v>
      </c>
      <c r="AU157" s="175" t="s">
        <v>86</v>
      </c>
      <c r="AV157" s="15" t="s">
        <v>149</v>
      </c>
      <c r="AW157" s="15" t="s">
        <v>32</v>
      </c>
      <c r="AX157" s="15" t="s">
        <v>84</v>
      </c>
      <c r="AY157" s="175" t="s">
        <v>142</v>
      </c>
    </row>
    <row r="158" spans="1:65" s="2" customFormat="1" ht="16.5" customHeight="1">
      <c r="A158" s="33"/>
      <c r="B158" s="140"/>
      <c r="C158" s="141" t="s">
        <v>163</v>
      </c>
      <c r="D158" s="141" t="s">
        <v>144</v>
      </c>
      <c r="E158" s="142" t="s">
        <v>164</v>
      </c>
      <c r="F158" s="143" t="s">
        <v>165</v>
      </c>
      <c r="G158" s="144" t="s">
        <v>166</v>
      </c>
      <c r="H158" s="145">
        <v>40</v>
      </c>
      <c r="I158" s="146"/>
      <c r="J158" s="147">
        <f>ROUND(I158*H158,2)</f>
        <v>0</v>
      </c>
      <c r="K158" s="143" t="s">
        <v>148</v>
      </c>
      <c r="L158" s="34"/>
      <c r="M158" s="148" t="s">
        <v>1</v>
      </c>
      <c r="N158" s="149" t="s">
        <v>41</v>
      </c>
      <c r="O158" s="59"/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2" t="s">
        <v>149</v>
      </c>
      <c r="AT158" s="152" t="s">
        <v>144</v>
      </c>
      <c r="AU158" s="152" t="s">
        <v>86</v>
      </c>
      <c r="AY158" s="18" t="s">
        <v>142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8" t="s">
        <v>84</v>
      </c>
      <c r="BK158" s="153">
        <f>ROUND(I158*H158,2)</f>
        <v>0</v>
      </c>
      <c r="BL158" s="18" t="s">
        <v>149</v>
      </c>
      <c r="BM158" s="152" t="s">
        <v>167</v>
      </c>
    </row>
    <row r="159" spans="1:65" s="14" customFormat="1">
      <c r="B159" s="166"/>
      <c r="D159" s="154" t="s">
        <v>157</v>
      </c>
      <c r="E159" s="167" t="s">
        <v>1</v>
      </c>
      <c r="F159" s="168" t="s">
        <v>168</v>
      </c>
      <c r="H159" s="169">
        <v>40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157</v>
      </c>
      <c r="AU159" s="167" t="s">
        <v>86</v>
      </c>
      <c r="AV159" s="14" t="s">
        <v>86</v>
      </c>
      <c r="AW159" s="14" t="s">
        <v>32</v>
      </c>
      <c r="AX159" s="14" t="s">
        <v>76</v>
      </c>
      <c r="AY159" s="167" t="s">
        <v>142</v>
      </c>
    </row>
    <row r="160" spans="1:65" s="15" customFormat="1">
      <c r="B160" s="174"/>
      <c r="D160" s="154" t="s">
        <v>157</v>
      </c>
      <c r="E160" s="175" t="s">
        <v>1</v>
      </c>
      <c r="F160" s="176" t="s">
        <v>162</v>
      </c>
      <c r="H160" s="177">
        <v>40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157</v>
      </c>
      <c r="AU160" s="175" t="s">
        <v>86</v>
      </c>
      <c r="AV160" s="15" t="s">
        <v>149</v>
      </c>
      <c r="AW160" s="15" t="s">
        <v>32</v>
      </c>
      <c r="AX160" s="15" t="s">
        <v>84</v>
      </c>
      <c r="AY160" s="175" t="s">
        <v>142</v>
      </c>
    </row>
    <row r="161" spans="1:65" s="2" customFormat="1" ht="21.75" customHeight="1">
      <c r="A161" s="33"/>
      <c r="B161" s="140"/>
      <c r="C161" s="141" t="s">
        <v>149</v>
      </c>
      <c r="D161" s="141" t="s">
        <v>144</v>
      </c>
      <c r="E161" s="142" t="s">
        <v>169</v>
      </c>
      <c r="F161" s="143" t="s">
        <v>170</v>
      </c>
      <c r="G161" s="144" t="s">
        <v>166</v>
      </c>
      <c r="H161" s="145">
        <v>23.5</v>
      </c>
      <c r="I161" s="146"/>
      <c r="J161" s="147">
        <f>ROUND(I161*H161,2)</f>
        <v>0</v>
      </c>
      <c r="K161" s="143" t="s">
        <v>148</v>
      </c>
      <c r="L161" s="34"/>
      <c r="M161" s="148" t="s">
        <v>1</v>
      </c>
      <c r="N161" s="149" t="s">
        <v>41</v>
      </c>
      <c r="O161" s="59"/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2" t="s">
        <v>149</v>
      </c>
      <c r="AT161" s="152" t="s">
        <v>144</v>
      </c>
      <c r="AU161" s="152" t="s">
        <v>86</v>
      </c>
      <c r="AY161" s="18" t="s">
        <v>142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8" t="s">
        <v>84</v>
      </c>
      <c r="BK161" s="153">
        <f>ROUND(I161*H161,2)</f>
        <v>0</v>
      </c>
      <c r="BL161" s="18" t="s">
        <v>149</v>
      </c>
      <c r="BM161" s="152" t="s">
        <v>171</v>
      </c>
    </row>
    <row r="162" spans="1:65" s="14" customFormat="1">
      <c r="B162" s="166"/>
      <c r="D162" s="154" t="s">
        <v>157</v>
      </c>
      <c r="E162" s="167" t="s">
        <v>1</v>
      </c>
      <c r="F162" s="168" t="s">
        <v>172</v>
      </c>
      <c r="H162" s="169">
        <v>23.5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157</v>
      </c>
      <c r="AU162" s="167" t="s">
        <v>86</v>
      </c>
      <c r="AV162" s="14" t="s">
        <v>86</v>
      </c>
      <c r="AW162" s="14" t="s">
        <v>32</v>
      </c>
      <c r="AX162" s="14" t="s">
        <v>76</v>
      </c>
      <c r="AY162" s="167" t="s">
        <v>142</v>
      </c>
    </row>
    <row r="163" spans="1:65" s="15" customFormat="1">
      <c r="B163" s="174"/>
      <c r="D163" s="154" t="s">
        <v>157</v>
      </c>
      <c r="E163" s="175" t="s">
        <v>1</v>
      </c>
      <c r="F163" s="176" t="s">
        <v>162</v>
      </c>
      <c r="H163" s="177">
        <v>23.5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5" t="s">
        <v>157</v>
      </c>
      <c r="AU163" s="175" t="s">
        <v>86</v>
      </c>
      <c r="AV163" s="15" t="s">
        <v>149</v>
      </c>
      <c r="AW163" s="15" t="s">
        <v>32</v>
      </c>
      <c r="AX163" s="15" t="s">
        <v>84</v>
      </c>
      <c r="AY163" s="175" t="s">
        <v>142</v>
      </c>
    </row>
    <row r="164" spans="1:65" s="2" customFormat="1" ht="21.75" customHeight="1">
      <c r="A164" s="33"/>
      <c r="B164" s="140"/>
      <c r="C164" s="141" t="s">
        <v>173</v>
      </c>
      <c r="D164" s="141" t="s">
        <v>144</v>
      </c>
      <c r="E164" s="142" t="s">
        <v>174</v>
      </c>
      <c r="F164" s="143" t="s">
        <v>175</v>
      </c>
      <c r="G164" s="144" t="s">
        <v>166</v>
      </c>
      <c r="H164" s="145">
        <v>63.5</v>
      </c>
      <c r="I164" s="146"/>
      <c r="J164" s="147">
        <f>ROUND(I164*H164,2)</f>
        <v>0</v>
      </c>
      <c r="K164" s="143" t="s">
        <v>148</v>
      </c>
      <c r="L164" s="34"/>
      <c r="M164" s="148" t="s">
        <v>1</v>
      </c>
      <c r="N164" s="149" t="s">
        <v>41</v>
      </c>
      <c r="O164" s="59"/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2" t="s">
        <v>149</v>
      </c>
      <c r="AT164" s="152" t="s">
        <v>144</v>
      </c>
      <c r="AU164" s="152" t="s">
        <v>86</v>
      </c>
      <c r="AY164" s="18" t="s">
        <v>142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8" t="s">
        <v>84</v>
      </c>
      <c r="BK164" s="153">
        <f>ROUND(I164*H164,2)</f>
        <v>0</v>
      </c>
      <c r="BL164" s="18" t="s">
        <v>149</v>
      </c>
      <c r="BM164" s="152" t="s">
        <v>176</v>
      </c>
    </row>
    <row r="165" spans="1:65" s="14" customFormat="1">
      <c r="B165" s="166"/>
      <c r="D165" s="154" t="s">
        <v>157</v>
      </c>
      <c r="E165" s="167" t="s">
        <v>1</v>
      </c>
      <c r="F165" s="168" t="s">
        <v>168</v>
      </c>
      <c r="H165" s="169">
        <v>40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157</v>
      </c>
      <c r="AU165" s="167" t="s">
        <v>86</v>
      </c>
      <c r="AV165" s="14" t="s">
        <v>86</v>
      </c>
      <c r="AW165" s="14" t="s">
        <v>32</v>
      </c>
      <c r="AX165" s="14" t="s">
        <v>76</v>
      </c>
      <c r="AY165" s="167" t="s">
        <v>142</v>
      </c>
    </row>
    <row r="166" spans="1:65" s="14" customFormat="1">
      <c r="B166" s="166"/>
      <c r="D166" s="154" t="s">
        <v>157</v>
      </c>
      <c r="E166" s="167" t="s">
        <v>1</v>
      </c>
      <c r="F166" s="168" t="s">
        <v>172</v>
      </c>
      <c r="H166" s="169">
        <v>23.5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157</v>
      </c>
      <c r="AU166" s="167" t="s">
        <v>86</v>
      </c>
      <c r="AV166" s="14" t="s">
        <v>86</v>
      </c>
      <c r="AW166" s="14" t="s">
        <v>32</v>
      </c>
      <c r="AX166" s="14" t="s">
        <v>76</v>
      </c>
      <c r="AY166" s="167" t="s">
        <v>142</v>
      </c>
    </row>
    <row r="167" spans="1:65" s="15" customFormat="1">
      <c r="B167" s="174"/>
      <c r="D167" s="154" t="s">
        <v>157</v>
      </c>
      <c r="E167" s="175" t="s">
        <v>1</v>
      </c>
      <c r="F167" s="176" t="s">
        <v>162</v>
      </c>
      <c r="H167" s="177">
        <v>63.5</v>
      </c>
      <c r="I167" s="178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5" t="s">
        <v>157</v>
      </c>
      <c r="AU167" s="175" t="s">
        <v>86</v>
      </c>
      <c r="AV167" s="15" t="s">
        <v>149</v>
      </c>
      <c r="AW167" s="15" t="s">
        <v>32</v>
      </c>
      <c r="AX167" s="15" t="s">
        <v>84</v>
      </c>
      <c r="AY167" s="175" t="s">
        <v>142</v>
      </c>
    </row>
    <row r="168" spans="1:65" s="2" customFormat="1" ht="24.2" customHeight="1">
      <c r="A168" s="33"/>
      <c r="B168" s="140"/>
      <c r="C168" s="141" t="s">
        <v>177</v>
      </c>
      <c r="D168" s="141" t="s">
        <v>144</v>
      </c>
      <c r="E168" s="142" t="s">
        <v>178</v>
      </c>
      <c r="F168" s="143" t="s">
        <v>179</v>
      </c>
      <c r="G168" s="144" t="s">
        <v>166</v>
      </c>
      <c r="H168" s="145">
        <v>635</v>
      </c>
      <c r="I168" s="146"/>
      <c r="J168" s="147">
        <f>ROUND(I168*H168,2)</f>
        <v>0</v>
      </c>
      <c r="K168" s="143" t="s">
        <v>148</v>
      </c>
      <c r="L168" s="34"/>
      <c r="M168" s="148" t="s">
        <v>1</v>
      </c>
      <c r="N168" s="149" t="s">
        <v>41</v>
      </c>
      <c r="O168" s="59"/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2" t="s">
        <v>149</v>
      </c>
      <c r="AT168" s="152" t="s">
        <v>144</v>
      </c>
      <c r="AU168" s="152" t="s">
        <v>86</v>
      </c>
      <c r="AY168" s="18" t="s">
        <v>142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8" t="s">
        <v>84</v>
      </c>
      <c r="BK168" s="153">
        <f>ROUND(I168*H168,2)</f>
        <v>0</v>
      </c>
      <c r="BL168" s="18" t="s">
        <v>149</v>
      </c>
      <c r="BM168" s="152" t="s">
        <v>180</v>
      </c>
    </row>
    <row r="169" spans="1:65" s="14" customFormat="1">
      <c r="B169" s="166"/>
      <c r="D169" s="154" t="s">
        <v>157</v>
      </c>
      <c r="F169" s="168" t="s">
        <v>181</v>
      </c>
      <c r="H169" s="169">
        <v>635</v>
      </c>
      <c r="I169" s="170"/>
      <c r="L169" s="166"/>
      <c r="M169" s="171"/>
      <c r="N169" s="172"/>
      <c r="O169" s="172"/>
      <c r="P169" s="172"/>
      <c r="Q169" s="172"/>
      <c r="R169" s="172"/>
      <c r="S169" s="172"/>
      <c r="T169" s="173"/>
      <c r="AT169" s="167" t="s">
        <v>157</v>
      </c>
      <c r="AU169" s="167" t="s">
        <v>86</v>
      </c>
      <c r="AV169" s="14" t="s">
        <v>86</v>
      </c>
      <c r="AW169" s="14" t="s">
        <v>3</v>
      </c>
      <c r="AX169" s="14" t="s">
        <v>84</v>
      </c>
      <c r="AY169" s="167" t="s">
        <v>142</v>
      </c>
    </row>
    <row r="170" spans="1:65" s="2" customFormat="1" ht="16.5" customHeight="1">
      <c r="A170" s="33"/>
      <c r="B170" s="140"/>
      <c r="C170" s="141" t="s">
        <v>182</v>
      </c>
      <c r="D170" s="141" t="s">
        <v>144</v>
      </c>
      <c r="E170" s="142" t="s">
        <v>183</v>
      </c>
      <c r="F170" s="143" t="s">
        <v>184</v>
      </c>
      <c r="G170" s="144" t="s">
        <v>166</v>
      </c>
      <c r="H170" s="145">
        <v>63.5</v>
      </c>
      <c r="I170" s="146"/>
      <c r="J170" s="147">
        <f>ROUND(I170*H170,2)</f>
        <v>0</v>
      </c>
      <c r="K170" s="143" t="s">
        <v>153</v>
      </c>
      <c r="L170" s="34"/>
      <c r="M170" s="148" t="s">
        <v>1</v>
      </c>
      <c r="N170" s="149" t="s">
        <v>41</v>
      </c>
      <c r="O170" s="59"/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2" t="s">
        <v>149</v>
      </c>
      <c r="AT170" s="152" t="s">
        <v>144</v>
      </c>
      <c r="AU170" s="152" t="s">
        <v>86</v>
      </c>
      <c r="AY170" s="18" t="s">
        <v>142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8" t="s">
        <v>84</v>
      </c>
      <c r="BK170" s="153">
        <f>ROUND(I170*H170,2)</f>
        <v>0</v>
      </c>
      <c r="BL170" s="18" t="s">
        <v>149</v>
      </c>
      <c r="BM170" s="152" t="s">
        <v>185</v>
      </c>
    </row>
    <row r="171" spans="1:65" s="2" customFormat="1" ht="16.5" customHeight="1">
      <c r="A171" s="33"/>
      <c r="B171" s="140"/>
      <c r="C171" s="141" t="s">
        <v>186</v>
      </c>
      <c r="D171" s="141" t="s">
        <v>144</v>
      </c>
      <c r="E171" s="142" t="s">
        <v>187</v>
      </c>
      <c r="F171" s="143" t="s">
        <v>188</v>
      </c>
      <c r="G171" s="144" t="s">
        <v>166</v>
      </c>
      <c r="H171" s="145">
        <v>63.5</v>
      </c>
      <c r="I171" s="146"/>
      <c r="J171" s="147">
        <f>ROUND(I171*H171,2)</f>
        <v>0</v>
      </c>
      <c r="K171" s="143" t="s">
        <v>148</v>
      </c>
      <c r="L171" s="34"/>
      <c r="M171" s="148" t="s">
        <v>1</v>
      </c>
      <c r="N171" s="149" t="s">
        <v>41</v>
      </c>
      <c r="O171" s="59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2" t="s">
        <v>149</v>
      </c>
      <c r="AT171" s="152" t="s">
        <v>144</v>
      </c>
      <c r="AU171" s="152" t="s">
        <v>86</v>
      </c>
      <c r="AY171" s="18" t="s">
        <v>142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8" t="s">
        <v>84</v>
      </c>
      <c r="BK171" s="153">
        <f>ROUND(I171*H171,2)</f>
        <v>0</v>
      </c>
      <c r="BL171" s="18" t="s">
        <v>149</v>
      </c>
      <c r="BM171" s="152" t="s">
        <v>189</v>
      </c>
    </row>
    <row r="172" spans="1:65" s="14" customFormat="1">
      <c r="B172" s="166"/>
      <c r="D172" s="154" t="s">
        <v>157</v>
      </c>
      <c r="E172" s="167" t="s">
        <v>1</v>
      </c>
      <c r="F172" s="168" t="s">
        <v>168</v>
      </c>
      <c r="H172" s="169">
        <v>40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157</v>
      </c>
      <c r="AU172" s="167" t="s">
        <v>86</v>
      </c>
      <c r="AV172" s="14" t="s">
        <v>86</v>
      </c>
      <c r="AW172" s="14" t="s">
        <v>32</v>
      </c>
      <c r="AX172" s="14" t="s">
        <v>76</v>
      </c>
      <c r="AY172" s="167" t="s">
        <v>142</v>
      </c>
    </row>
    <row r="173" spans="1:65" s="14" customFormat="1">
      <c r="B173" s="166"/>
      <c r="D173" s="154" t="s">
        <v>157</v>
      </c>
      <c r="E173" s="167" t="s">
        <v>1</v>
      </c>
      <c r="F173" s="168" t="s">
        <v>172</v>
      </c>
      <c r="H173" s="169">
        <v>23.5</v>
      </c>
      <c r="I173" s="170"/>
      <c r="L173" s="166"/>
      <c r="M173" s="171"/>
      <c r="N173" s="172"/>
      <c r="O173" s="172"/>
      <c r="P173" s="172"/>
      <c r="Q173" s="172"/>
      <c r="R173" s="172"/>
      <c r="S173" s="172"/>
      <c r="T173" s="173"/>
      <c r="AT173" s="167" t="s">
        <v>157</v>
      </c>
      <c r="AU173" s="167" t="s">
        <v>86</v>
      </c>
      <c r="AV173" s="14" t="s">
        <v>86</v>
      </c>
      <c r="AW173" s="14" t="s">
        <v>32</v>
      </c>
      <c r="AX173" s="14" t="s">
        <v>76</v>
      </c>
      <c r="AY173" s="167" t="s">
        <v>142</v>
      </c>
    </row>
    <row r="174" spans="1:65" s="15" customFormat="1">
      <c r="B174" s="174"/>
      <c r="D174" s="154" t="s">
        <v>157</v>
      </c>
      <c r="E174" s="175" t="s">
        <v>1</v>
      </c>
      <c r="F174" s="176" t="s">
        <v>162</v>
      </c>
      <c r="H174" s="177">
        <v>63.5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157</v>
      </c>
      <c r="AU174" s="175" t="s">
        <v>86</v>
      </c>
      <c r="AV174" s="15" t="s">
        <v>149</v>
      </c>
      <c r="AW174" s="15" t="s">
        <v>32</v>
      </c>
      <c r="AX174" s="15" t="s">
        <v>84</v>
      </c>
      <c r="AY174" s="175" t="s">
        <v>142</v>
      </c>
    </row>
    <row r="175" spans="1:65" s="2" customFormat="1" ht="16.5" customHeight="1">
      <c r="A175" s="33"/>
      <c r="B175" s="140"/>
      <c r="C175" s="141" t="s">
        <v>190</v>
      </c>
      <c r="D175" s="141" t="s">
        <v>144</v>
      </c>
      <c r="E175" s="142" t="s">
        <v>191</v>
      </c>
      <c r="F175" s="143" t="s">
        <v>192</v>
      </c>
      <c r="G175" s="144" t="s">
        <v>166</v>
      </c>
      <c r="H175" s="145">
        <v>30.437000000000001</v>
      </c>
      <c r="I175" s="146"/>
      <c r="J175" s="147">
        <f>ROUND(I175*H175,2)</f>
        <v>0</v>
      </c>
      <c r="K175" s="143" t="s">
        <v>148</v>
      </c>
      <c r="L175" s="34"/>
      <c r="M175" s="148" t="s">
        <v>1</v>
      </c>
      <c r="N175" s="149" t="s">
        <v>41</v>
      </c>
      <c r="O175" s="59"/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2" t="s">
        <v>149</v>
      </c>
      <c r="AT175" s="152" t="s">
        <v>144</v>
      </c>
      <c r="AU175" s="152" t="s">
        <v>86</v>
      </c>
      <c r="AY175" s="18" t="s">
        <v>142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8" t="s">
        <v>84</v>
      </c>
      <c r="BK175" s="153">
        <f>ROUND(I175*H175,2)</f>
        <v>0</v>
      </c>
      <c r="BL175" s="18" t="s">
        <v>149</v>
      </c>
      <c r="BM175" s="152" t="s">
        <v>193</v>
      </c>
    </row>
    <row r="176" spans="1:65" s="14" customFormat="1">
      <c r="B176" s="166"/>
      <c r="D176" s="154" t="s">
        <v>157</v>
      </c>
      <c r="E176" s="167" t="s">
        <v>1</v>
      </c>
      <c r="F176" s="168" t="s">
        <v>194</v>
      </c>
      <c r="H176" s="169">
        <v>40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157</v>
      </c>
      <c r="AU176" s="167" t="s">
        <v>86</v>
      </c>
      <c r="AV176" s="14" t="s">
        <v>86</v>
      </c>
      <c r="AW176" s="14" t="s">
        <v>32</v>
      </c>
      <c r="AX176" s="14" t="s">
        <v>76</v>
      </c>
      <c r="AY176" s="167" t="s">
        <v>142</v>
      </c>
    </row>
    <row r="177" spans="1:65" s="14" customFormat="1">
      <c r="B177" s="166"/>
      <c r="D177" s="154" t="s">
        <v>157</v>
      </c>
      <c r="E177" s="167" t="s">
        <v>1</v>
      </c>
      <c r="F177" s="168" t="s">
        <v>195</v>
      </c>
      <c r="H177" s="169">
        <v>-9.5630000000000006</v>
      </c>
      <c r="I177" s="170"/>
      <c r="L177" s="166"/>
      <c r="M177" s="171"/>
      <c r="N177" s="172"/>
      <c r="O177" s="172"/>
      <c r="P177" s="172"/>
      <c r="Q177" s="172"/>
      <c r="R177" s="172"/>
      <c r="S177" s="172"/>
      <c r="T177" s="173"/>
      <c r="AT177" s="167" t="s">
        <v>157</v>
      </c>
      <c r="AU177" s="167" t="s">
        <v>86</v>
      </c>
      <c r="AV177" s="14" t="s">
        <v>86</v>
      </c>
      <c r="AW177" s="14" t="s">
        <v>32</v>
      </c>
      <c r="AX177" s="14" t="s">
        <v>76</v>
      </c>
      <c r="AY177" s="167" t="s">
        <v>142</v>
      </c>
    </row>
    <row r="178" spans="1:65" s="15" customFormat="1">
      <c r="B178" s="174"/>
      <c r="D178" s="154" t="s">
        <v>157</v>
      </c>
      <c r="E178" s="175" t="s">
        <v>1</v>
      </c>
      <c r="F178" s="176" t="s">
        <v>162</v>
      </c>
      <c r="H178" s="177">
        <v>30.437000000000001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157</v>
      </c>
      <c r="AU178" s="175" t="s">
        <v>86</v>
      </c>
      <c r="AV178" s="15" t="s">
        <v>149</v>
      </c>
      <c r="AW178" s="15" t="s">
        <v>32</v>
      </c>
      <c r="AX178" s="15" t="s">
        <v>84</v>
      </c>
      <c r="AY178" s="175" t="s">
        <v>142</v>
      </c>
    </row>
    <row r="179" spans="1:65" s="2" customFormat="1" ht="16.5" customHeight="1">
      <c r="A179" s="33"/>
      <c r="B179" s="140"/>
      <c r="C179" s="182" t="s">
        <v>196</v>
      </c>
      <c r="D179" s="182" t="s">
        <v>197</v>
      </c>
      <c r="E179" s="183" t="s">
        <v>198</v>
      </c>
      <c r="F179" s="184" t="s">
        <v>199</v>
      </c>
      <c r="G179" s="185" t="s">
        <v>200</v>
      </c>
      <c r="H179" s="186">
        <v>54.786999999999999</v>
      </c>
      <c r="I179" s="187"/>
      <c r="J179" s="188">
        <f>ROUND(I179*H179,2)</f>
        <v>0</v>
      </c>
      <c r="K179" s="184" t="s">
        <v>153</v>
      </c>
      <c r="L179" s="189"/>
      <c r="M179" s="190" t="s">
        <v>1</v>
      </c>
      <c r="N179" s="191" t="s">
        <v>41</v>
      </c>
      <c r="O179" s="59"/>
      <c r="P179" s="150">
        <f>O179*H179</f>
        <v>0</v>
      </c>
      <c r="Q179" s="150">
        <v>1</v>
      </c>
      <c r="R179" s="150">
        <f>Q179*H179</f>
        <v>54.786999999999999</v>
      </c>
      <c r="S179" s="150">
        <v>0</v>
      </c>
      <c r="T179" s="15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2" t="s">
        <v>186</v>
      </c>
      <c r="AT179" s="152" t="s">
        <v>197</v>
      </c>
      <c r="AU179" s="152" t="s">
        <v>86</v>
      </c>
      <c r="AY179" s="18" t="s">
        <v>142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8" t="s">
        <v>84</v>
      </c>
      <c r="BK179" s="153">
        <f>ROUND(I179*H179,2)</f>
        <v>0</v>
      </c>
      <c r="BL179" s="18" t="s">
        <v>149</v>
      </c>
      <c r="BM179" s="152" t="s">
        <v>201</v>
      </c>
    </row>
    <row r="180" spans="1:65" s="14" customFormat="1">
      <c r="B180" s="166"/>
      <c r="D180" s="154" t="s">
        <v>157</v>
      </c>
      <c r="F180" s="168" t="s">
        <v>202</v>
      </c>
      <c r="H180" s="169">
        <v>54.786999999999999</v>
      </c>
      <c r="I180" s="170"/>
      <c r="L180" s="166"/>
      <c r="M180" s="171"/>
      <c r="N180" s="172"/>
      <c r="O180" s="172"/>
      <c r="P180" s="172"/>
      <c r="Q180" s="172"/>
      <c r="R180" s="172"/>
      <c r="S180" s="172"/>
      <c r="T180" s="173"/>
      <c r="AT180" s="167" t="s">
        <v>157</v>
      </c>
      <c r="AU180" s="167" t="s">
        <v>86</v>
      </c>
      <c r="AV180" s="14" t="s">
        <v>86</v>
      </c>
      <c r="AW180" s="14" t="s">
        <v>3</v>
      </c>
      <c r="AX180" s="14" t="s">
        <v>84</v>
      </c>
      <c r="AY180" s="167" t="s">
        <v>142</v>
      </c>
    </row>
    <row r="181" spans="1:65" s="2" customFormat="1" ht="16.5" customHeight="1">
      <c r="A181" s="33"/>
      <c r="B181" s="140"/>
      <c r="C181" s="141" t="s">
        <v>203</v>
      </c>
      <c r="D181" s="141" t="s">
        <v>144</v>
      </c>
      <c r="E181" s="142" t="s">
        <v>204</v>
      </c>
      <c r="F181" s="143" t="s">
        <v>205</v>
      </c>
      <c r="G181" s="144" t="s">
        <v>147</v>
      </c>
      <c r="H181" s="145">
        <v>720.13800000000003</v>
      </c>
      <c r="I181" s="146"/>
      <c r="J181" s="147">
        <f>ROUND(I181*H181,2)</f>
        <v>0</v>
      </c>
      <c r="K181" s="143" t="s">
        <v>148</v>
      </c>
      <c r="L181" s="34"/>
      <c r="M181" s="148" t="s">
        <v>1</v>
      </c>
      <c r="N181" s="149" t="s">
        <v>41</v>
      </c>
      <c r="O181" s="59"/>
      <c r="P181" s="150">
        <f>O181*H181</f>
        <v>0</v>
      </c>
      <c r="Q181" s="150">
        <v>0</v>
      </c>
      <c r="R181" s="150">
        <f>Q181*H181</f>
        <v>0</v>
      </c>
      <c r="S181" s="150">
        <v>0</v>
      </c>
      <c r="T181" s="15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2" t="s">
        <v>149</v>
      </c>
      <c r="AT181" s="152" t="s">
        <v>144</v>
      </c>
      <c r="AU181" s="152" t="s">
        <v>86</v>
      </c>
      <c r="AY181" s="18" t="s">
        <v>142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8" t="s">
        <v>84</v>
      </c>
      <c r="BK181" s="153">
        <f>ROUND(I181*H181,2)</f>
        <v>0</v>
      </c>
      <c r="BL181" s="18" t="s">
        <v>149</v>
      </c>
      <c r="BM181" s="152" t="s">
        <v>206</v>
      </c>
    </row>
    <row r="182" spans="1:65" s="13" customFormat="1">
      <c r="B182" s="159"/>
      <c r="D182" s="154" t="s">
        <v>157</v>
      </c>
      <c r="E182" s="160" t="s">
        <v>1</v>
      </c>
      <c r="F182" s="161" t="s">
        <v>158</v>
      </c>
      <c r="H182" s="160" t="s">
        <v>1</v>
      </c>
      <c r="I182" s="162"/>
      <c r="L182" s="159"/>
      <c r="M182" s="163"/>
      <c r="N182" s="164"/>
      <c r="O182" s="164"/>
      <c r="P182" s="164"/>
      <c r="Q182" s="164"/>
      <c r="R182" s="164"/>
      <c r="S182" s="164"/>
      <c r="T182" s="165"/>
      <c r="AT182" s="160" t="s">
        <v>157</v>
      </c>
      <c r="AU182" s="160" t="s">
        <v>86</v>
      </c>
      <c r="AV182" s="13" t="s">
        <v>84</v>
      </c>
      <c r="AW182" s="13" t="s">
        <v>32</v>
      </c>
      <c r="AX182" s="13" t="s">
        <v>76</v>
      </c>
      <c r="AY182" s="160" t="s">
        <v>142</v>
      </c>
    </row>
    <row r="183" spans="1:65" s="14" customFormat="1">
      <c r="B183" s="166"/>
      <c r="D183" s="154" t="s">
        <v>157</v>
      </c>
      <c r="E183" s="167" t="s">
        <v>1</v>
      </c>
      <c r="F183" s="168" t="s">
        <v>159</v>
      </c>
      <c r="H183" s="169">
        <v>337.01299999999998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157</v>
      </c>
      <c r="AU183" s="167" t="s">
        <v>86</v>
      </c>
      <c r="AV183" s="14" t="s">
        <v>86</v>
      </c>
      <c r="AW183" s="14" t="s">
        <v>32</v>
      </c>
      <c r="AX183" s="14" t="s">
        <v>76</v>
      </c>
      <c r="AY183" s="167" t="s">
        <v>142</v>
      </c>
    </row>
    <row r="184" spans="1:65" s="14" customFormat="1">
      <c r="B184" s="166"/>
      <c r="D184" s="154" t="s">
        <v>157</v>
      </c>
      <c r="E184" s="167" t="s">
        <v>1</v>
      </c>
      <c r="F184" s="168" t="s">
        <v>160</v>
      </c>
      <c r="H184" s="169">
        <v>52.5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157</v>
      </c>
      <c r="AU184" s="167" t="s">
        <v>86</v>
      </c>
      <c r="AV184" s="14" t="s">
        <v>86</v>
      </c>
      <c r="AW184" s="14" t="s">
        <v>32</v>
      </c>
      <c r="AX184" s="14" t="s">
        <v>76</v>
      </c>
      <c r="AY184" s="167" t="s">
        <v>142</v>
      </c>
    </row>
    <row r="185" spans="1:65" s="14" customFormat="1">
      <c r="B185" s="166"/>
      <c r="D185" s="154" t="s">
        <v>157</v>
      </c>
      <c r="E185" s="167" t="s">
        <v>1</v>
      </c>
      <c r="F185" s="168" t="s">
        <v>161</v>
      </c>
      <c r="H185" s="169">
        <v>330.625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157</v>
      </c>
      <c r="AU185" s="167" t="s">
        <v>86</v>
      </c>
      <c r="AV185" s="14" t="s">
        <v>86</v>
      </c>
      <c r="AW185" s="14" t="s">
        <v>32</v>
      </c>
      <c r="AX185" s="14" t="s">
        <v>76</v>
      </c>
      <c r="AY185" s="167" t="s">
        <v>142</v>
      </c>
    </row>
    <row r="186" spans="1:65" s="15" customFormat="1">
      <c r="B186" s="174"/>
      <c r="D186" s="154" t="s">
        <v>157</v>
      </c>
      <c r="E186" s="175" t="s">
        <v>1</v>
      </c>
      <c r="F186" s="176" t="s">
        <v>162</v>
      </c>
      <c r="H186" s="177">
        <v>720.13800000000003</v>
      </c>
      <c r="I186" s="178"/>
      <c r="L186" s="174"/>
      <c r="M186" s="179"/>
      <c r="N186" s="180"/>
      <c r="O186" s="180"/>
      <c r="P186" s="180"/>
      <c r="Q186" s="180"/>
      <c r="R186" s="180"/>
      <c r="S186" s="180"/>
      <c r="T186" s="181"/>
      <c r="AT186" s="175" t="s">
        <v>157</v>
      </c>
      <c r="AU186" s="175" t="s">
        <v>86</v>
      </c>
      <c r="AV186" s="15" t="s">
        <v>149</v>
      </c>
      <c r="AW186" s="15" t="s">
        <v>32</v>
      </c>
      <c r="AX186" s="15" t="s">
        <v>84</v>
      </c>
      <c r="AY186" s="175" t="s">
        <v>142</v>
      </c>
    </row>
    <row r="187" spans="1:65" s="12" customFormat="1" ht="22.9" customHeight="1">
      <c r="B187" s="127"/>
      <c r="D187" s="128" t="s">
        <v>75</v>
      </c>
      <c r="E187" s="138" t="s">
        <v>86</v>
      </c>
      <c r="F187" s="138" t="s">
        <v>207</v>
      </c>
      <c r="I187" s="130"/>
      <c r="J187" s="139">
        <f>BK187</f>
        <v>0</v>
      </c>
      <c r="L187" s="127"/>
      <c r="M187" s="132"/>
      <c r="N187" s="133"/>
      <c r="O187" s="133"/>
      <c r="P187" s="134">
        <f>SUM(P188:P203)</f>
        <v>0</v>
      </c>
      <c r="Q187" s="133"/>
      <c r="R187" s="134">
        <f>SUM(R188:R203)</f>
        <v>26.323250059999999</v>
      </c>
      <c r="S187" s="133"/>
      <c r="T187" s="135">
        <f>SUM(T188:T203)</f>
        <v>0</v>
      </c>
      <c r="AR187" s="128" t="s">
        <v>84</v>
      </c>
      <c r="AT187" s="136" t="s">
        <v>75</v>
      </c>
      <c r="AU187" s="136" t="s">
        <v>84</v>
      </c>
      <c r="AY187" s="128" t="s">
        <v>142</v>
      </c>
      <c r="BK187" s="137">
        <f>SUM(BK188:BK203)</f>
        <v>0</v>
      </c>
    </row>
    <row r="188" spans="1:65" s="2" customFormat="1" ht="16.5" customHeight="1">
      <c r="A188" s="33"/>
      <c r="B188" s="140"/>
      <c r="C188" s="141" t="s">
        <v>8</v>
      </c>
      <c r="D188" s="141" t="s">
        <v>144</v>
      </c>
      <c r="E188" s="142" t="s">
        <v>208</v>
      </c>
      <c r="F188" s="143" t="s">
        <v>209</v>
      </c>
      <c r="G188" s="144" t="s">
        <v>166</v>
      </c>
      <c r="H188" s="145">
        <v>1.1839999999999999</v>
      </c>
      <c r="I188" s="146"/>
      <c r="J188" s="147">
        <f>ROUND(I188*H188,2)</f>
        <v>0</v>
      </c>
      <c r="K188" s="143" t="s">
        <v>148</v>
      </c>
      <c r="L188" s="34"/>
      <c r="M188" s="148" t="s">
        <v>1</v>
      </c>
      <c r="N188" s="149" t="s">
        <v>41</v>
      </c>
      <c r="O188" s="59"/>
      <c r="P188" s="150">
        <f>O188*H188</f>
        <v>0</v>
      </c>
      <c r="Q188" s="150">
        <v>2.16</v>
      </c>
      <c r="R188" s="150">
        <f>Q188*H188</f>
        <v>2.5574400000000002</v>
      </c>
      <c r="S188" s="150">
        <v>0</v>
      </c>
      <c r="T188" s="15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2" t="s">
        <v>149</v>
      </c>
      <c r="AT188" s="152" t="s">
        <v>144</v>
      </c>
      <c r="AU188" s="152" t="s">
        <v>86</v>
      </c>
      <c r="AY188" s="18" t="s">
        <v>142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18" t="s">
        <v>84</v>
      </c>
      <c r="BK188" s="153">
        <f>ROUND(I188*H188,2)</f>
        <v>0</v>
      </c>
      <c r="BL188" s="18" t="s">
        <v>149</v>
      </c>
      <c r="BM188" s="152" t="s">
        <v>210</v>
      </c>
    </row>
    <row r="189" spans="1:65" s="14" customFormat="1">
      <c r="B189" s="166"/>
      <c r="D189" s="154" t="s">
        <v>157</v>
      </c>
      <c r="E189" s="167" t="s">
        <v>1</v>
      </c>
      <c r="F189" s="168" t="s">
        <v>211</v>
      </c>
      <c r="H189" s="169">
        <v>0.93799999999999994</v>
      </c>
      <c r="I189" s="170"/>
      <c r="L189" s="166"/>
      <c r="M189" s="171"/>
      <c r="N189" s="172"/>
      <c r="O189" s="172"/>
      <c r="P189" s="172"/>
      <c r="Q189" s="172"/>
      <c r="R189" s="172"/>
      <c r="S189" s="172"/>
      <c r="T189" s="173"/>
      <c r="AT189" s="167" t="s">
        <v>157</v>
      </c>
      <c r="AU189" s="167" t="s">
        <v>86</v>
      </c>
      <c r="AV189" s="14" t="s">
        <v>86</v>
      </c>
      <c r="AW189" s="14" t="s">
        <v>32</v>
      </c>
      <c r="AX189" s="14" t="s">
        <v>76</v>
      </c>
      <c r="AY189" s="167" t="s">
        <v>142</v>
      </c>
    </row>
    <row r="190" spans="1:65" s="14" customFormat="1">
      <c r="B190" s="166"/>
      <c r="D190" s="154" t="s">
        <v>157</v>
      </c>
      <c r="E190" s="167" t="s">
        <v>1</v>
      </c>
      <c r="F190" s="168" t="s">
        <v>212</v>
      </c>
      <c r="H190" s="169">
        <v>0.246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157</v>
      </c>
      <c r="AU190" s="167" t="s">
        <v>86</v>
      </c>
      <c r="AV190" s="14" t="s">
        <v>86</v>
      </c>
      <c r="AW190" s="14" t="s">
        <v>32</v>
      </c>
      <c r="AX190" s="14" t="s">
        <v>76</v>
      </c>
      <c r="AY190" s="167" t="s">
        <v>142</v>
      </c>
    </row>
    <row r="191" spans="1:65" s="15" customFormat="1">
      <c r="B191" s="174"/>
      <c r="D191" s="154" t="s">
        <v>157</v>
      </c>
      <c r="E191" s="175" t="s">
        <v>1</v>
      </c>
      <c r="F191" s="176" t="s">
        <v>162</v>
      </c>
      <c r="H191" s="177">
        <v>1.1839999999999999</v>
      </c>
      <c r="I191" s="178"/>
      <c r="L191" s="174"/>
      <c r="M191" s="179"/>
      <c r="N191" s="180"/>
      <c r="O191" s="180"/>
      <c r="P191" s="180"/>
      <c r="Q191" s="180"/>
      <c r="R191" s="180"/>
      <c r="S191" s="180"/>
      <c r="T191" s="181"/>
      <c r="AT191" s="175" t="s">
        <v>157</v>
      </c>
      <c r="AU191" s="175" t="s">
        <v>86</v>
      </c>
      <c r="AV191" s="15" t="s">
        <v>149</v>
      </c>
      <c r="AW191" s="15" t="s">
        <v>32</v>
      </c>
      <c r="AX191" s="15" t="s">
        <v>84</v>
      </c>
      <c r="AY191" s="175" t="s">
        <v>142</v>
      </c>
    </row>
    <row r="192" spans="1:65" s="2" customFormat="1" ht="16.5" customHeight="1">
      <c r="A192" s="33"/>
      <c r="B192" s="140"/>
      <c r="C192" s="141" t="s">
        <v>213</v>
      </c>
      <c r="D192" s="141" t="s">
        <v>144</v>
      </c>
      <c r="E192" s="142" t="s">
        <v>214</v>
      </c>
      <c r="F192" s="143" t="s">
        <v>215</v>
      </c>
      <c r="G192" s="144" t="s">
        <v>166</v>
      </c>
      <c r="H192" s="145">
        <v>9.1839999999999993</v>
      </c>
      <c r="I192" s="146"/>
      <c r="J192" s="147">
        <f>ROUND(I192*H192,2)</f>
        <v>0</v>
      </c>
      <c r="K192" s="143" t="s">
        <v>148</v>
      </c>
      <c r="L192" s="34"/>
      <c r="M192" s="148" t="s">
        <v>1</v>
      </c>
      <c r="N192" s="149" t="s">
        <v>41</v>
      </c>
      <c r="O192" s="59"/>
      <c r="P192" s="150">
        <f>O192*H192</f>
        <v>0</v>
      </c>
      <c r="Q192" s="150">
        <v>2.5018699999999998</v>
      </c>
      <c r="R192" s="150">
        <f>Q192*H192</f>
        <v>22.977174079999998</v>
      </c>
      <c r="S192" s="150">
        <v>0</v>
      </c>
      <c r="T192" s="15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2" t="s">
        <v>149</v>
      </c>
      <c r="AT192" s="152" t="s">
        <v>144</v>
      </c>
      <c r="AU192" s="152" t="s">
        <v>86</v>
      </c>
      <c r="AY192" s="18" t="s">
        <v>142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8" t="s">
        <v>84</v>
      </c>
      <c r="BK192" s="153">
        <f>ROUND(I192*H192,2)</f>
        <v>0</v>
      </c>
      <c r="BL192" s="18" t="s">
        <v>149</v>
      </c>
      <c r="BM192" s="152" t="s">
        <v>216</v>
      </c>
    </row>
    <row r="193" spans="1:65" s="14" customFormat="1">
      <c r="B193" s="166"/>
      <c r="D193" s="154" t="s">
        <v>157</v>
      </c>
      <c r="E193" s="167" t="s">
        <v>1</v>
      </c>
      <c r="F193" s="168" t="s">
        <v>217</v>
      </c>
      <c r="H193" s="169">
        <v>8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157</v>
      </c>
      <c r="AU193" s="167" t="s">
        <v>86</v>
      </c>
      <c r="AV193" s="14" t="s">
        <v>86</v>
      </c>
      <c r="AW193" s="14" t="s">
        <v>32</v>
      </c>
      <c r="AX193" s="14" t="s">
        <v>76</v>
      </c>
      <c r="AY193" s="167" t="s">
        <v>142</v>
      </c>
    </row>
    <row r="194" spans="1:65" s="14" customFormat="1">
      <c r="B194" s="166"/>
      <c r="D194" s="154" t="s">
        <v>157</v>
      </c>
      <c r="E194" s="167" t="s">
        <v>1</v>
      </c>
      <c r="F194" s="168" t="s">
        <v>218</v>
      </c>
      <c r="H194" s="169">
        <v>1.1839999999999999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157</v>
      </c>
      <c r="AU194" s="167" t="s">
        <v>86</v>
      </c>
      <c r="AV194" s="14" t="s">
        <v>86</v>
      </c>
      <c r="AW194" s="14" t="s">
        <v>32</v>
      </c>
      <c r="AX194" s="14" t="s">
        <v>76</v>
      </c>
      <c r="AY194" s="167" t="s">
        <v>142</v>
      </c>
    </row>
    <row r="195" spans="1:65" s="15" customFormat="1">
      <c r="B195" s="174"/>
      <c r="D195" s="154" t="s">
        <v>157</v>
      </c>
      <c r="E195" s="175" t="s">
        <v>1</v>
      </c>
      <c r="F195" s="176" t="s">
        <v>162</v>
      </c>
      <c r="H195" s="177">
        <v>9.1839999999999993</v>
      </c>
      <c r="I195" s="178"/>
      <c r="L195" s="174"/>
      <c r="M195" s="179"/>
      <c r="N195" s="180"/>
      <c r="O195" s="180"/>
      <c r="P195" s="180"/>
      <c r="Q195" s="180"/>
      <c r="R195" s="180"/>
      <c r="S195" s="180"/>
      <c r="T195" s="181"/>
      <c r="AT195" s="175" t="s">
        <v>157</v>
      </c>
      <c r="AU195" s="175" t="s">
        <v>86</v>
      </c>
      <c r="AV195" s="15" t="s">
        <v>149</v>
      </c>
      <c r="AW195" s="15" t="s">
        <v>32</v>
      </c>
      <c r="AX195" s="15" t="s">
        <v>84</v>
      </c>
      <c r="AY195" s="175" t="s">
        <v>142</v>
      </c>
    </row>
    <row r="196" spans="1:65" s="2" customFormat="1" ht="16.5" customHeight="1">
      <c r="A196" s="33"/>
      <c r="B196" s="140"/>
      <c r="C196" s="141" t="s">
        <v>219</v>
      </c>
      <c r="D196" s="141" t="s">
        <v>144</v>
      </c>
      <c r="E196" s="142" t="s">
        <v>220</v>
      </c>
      <c r="F196" s="143" t="s">
        <v>221</v>
      </c>
      <c r="G196" s="144" t="s">
        <v>147</v>
      </c>
      <c r="H196" s="145">
        <v>21.92</v>
      </c>
      <c r="I196" s="146"/>
      <c r="J196" s="147">
        <f>ROUND(I196*H196,2)</f>
        <v>0</v>
      </c>
      <c r="K196" s="143" t="s">
        <v>148</v>
      </c>
      <c r="L196" s="34"/>
      <c r="M196" s="148" t="s">
        <v>1</v>
      </c>
      <c r="N196" s="149" t="s">
        <v>41</v>
      </c>
      <c r="O196" s="59"/>
      <c r="P196" s="150">
        <f>O196*H196</f>
        <v>0</v>
      </c>
      <c r="Q196" s="150">
        <v>2.64E-3</v>
      </c>
      <c r="R196" s="150">
        <f>Q196*H196</f>
        <v>5.7868800000000005E-2</v>
      </c>
      <c r="S196" s="150">
        <v>0</v>
      </c>
      <c r="T196" s="15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2" t="s">
        <v>149</v>
      </c>
      <c r="AT196" s="152" t="s">
        <v>144</v>
      </c>
      <c r="AU196" s="152" t="s">
        <v>86</v>
      </c>
      <c r="AY196" s="18" t="s">
        <v>142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8" t="s">
        <v>84</v>
      </c>
      <c r="BK196" s="153">
        <f>ROUND(I196*H196,2)</f>
        <v>0</v>
      </c>
      <c r="BL196" s="18" t="s">
        <v>149</v>
      </c>
      <c r="BM196" s="152" t="s">
        <v>222</v>
      </c>
    </row>
    <row r="197" spans="1:65" s="14" customFormat="1">
      <c r="B197" s="166"/>
      <c r="D197" s="154" t="s">
        <v>157</v>
      </c>
      <c r="E197" s="167" t="s">
        <v>1</v>
      </c>
      <c r="F197" s="168" t="s">
        <v>223</v>
      </c>
      <c r="H197" s="169">
        <v>16</v>
      </c>
      <c r="I197" s="170"/>
      <c r="L197" s="166"/>
      <c r="M197" s="171"/>
      <c r="N197" s="172"/>
      <c r="O197" s="172"/>
      <c r="P197" s="172"/>
      <c r="Q197" s="172"/>
      <c r="R197" s="172"/>
      <c r="S197" s="172"/>
      <c r="T197" s="173"/>
      <c r="AT197" s="167" t="s">
        <v>157</v>
      </c>
      <c r="AU197" s="167" t="s">
        <v>86</v>
      </c>
      <c r="AV197" s="14" t="s">
        <v>86</v>
      </c>
      <c r="AW197" s="14" t="s">
        <v>32</v>
      </c>
      <c r="AX197" s="14" t="s">
        <v>76</v>
      </c>
      <c r="AY197" s="167" t="s">
        <v>142</v>
      </c>
    </row>
    <row r="198" spans="1:65" s="14" customFormat="1">
      <c r="B198" s="166"/>
      <c r="D198" s="154" t="s">
        <v>157</v>
      </c>
      <c r="E198" s="167" t="s">
        <v>1</v>
      </c>
      <c r="F198" s="168" t="s">
        <v>224</v>
      </c>
      <c r="H198" s="169">
        <v>5.92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157</v>
      </c>
      <c r="AU198" s="167" t="s">
        <v>86</v>
      </c>
      <c r="AV198" s="14" t="s">
        <v>86</v>
      </c>
      <c r="AW198" s="14" t="s">
        <v>32</v>
      </c>
      <c r="AX198" s="14" t="s">
        <v>76</v>
      </c>
      <c r="AY198" s="167" t="s">
        <v>142</v>
      </c>
    </row>
    <row r="199" spans="1:65" s="15" customFormat="1">
      <c r="B199" s="174"/>
      <c r="D199" s="154" t="s">
        <v>157</v>
      </c>
      <c r="E199" s="175" t="s">
        <v>1</v>
      </c>
      <c r="F199" s="176" t="s">
        <v>162</v>
      </c>
      <c r="H199" s="177">
        <v>21.92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5" t="s">
        <v>157</v>
      </c>
      <c r="AU199" s="175" t="s">
        <v>86</v>
      </c>
      <c r="AV199" s="15" t="s">
        <v>149</v>
      </c>
      <c r="AW199" s="15" t="s">
        <v>32</v>
      </c>
      <c r="AX199" s="15" t="s">
        <v>84</v>
      </c>
      <c r="AY199" s="175" t="s">
        <v>142</v>
      </c>
    </row>
    <row r="200" spans="1:65" s="2" customFormat="1" ht="16.5" customHeight="1">
      <c r="A200" s="33"/>
      <c r="B200" s="140"/>
      <c r="C200" s="141" t="s">
        <v>225</v>
      </c>
      <c r="D200" s="141" t="s">
        <v>144</v>
      </c>
      <c r="E200" s="142" t="s">
        <v>226</v>
      </c>
      <c r="F200" s="143" t="s">
        <v>227</v>
      </c>
      <c r="G200" s="144" t="s">
        <v>147</v>
      </c>
      <c r="H200" s="145">
        <v>21.92</v>
      </c>
      <c r="I200" s="146"/>
      <c r="J200" s="147">
        <f>ROUND(I200*H200,2)</f>
        <v>0</v>
      </c>
      <c r="K200" s="143" t="s">
        <v>148</v>
      </c>
      <c r="L200" s="34"/>
      <c r="M200" s="148" t="s">
        <v>1</v>
      </c>
      <c r="N200" s="149" t="s">
        <v>41</v>
      </c>
      <c r="O200" s="59"/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2" t="s">
        <v>149</v>
      </c>
      <c r="AT200" s="152" t="s">
        <v>144</v>
      </c>
      <c r="AU200" s="152" t="s">
        <v>86</v>
      </c>
      <c r="AY200" s="18" t="s">
        <v>142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8" t="s">
        <v>84</v>
      </c>
      <c r="BK200" s="153">
        <f>ROUND(I200*H200,2)</f>
        <v>0</v>
      </c>
      <c r="BL200" s="18" t="s">
        <v>149</v>
      </c>
      <c r="BM200" s="152" t="s">
        <v>228</v>
      </c>
    </row>
    <row r="201" spans="1:65" s="2" customFormat="1" ht="16.5" customHeight="1">
      <c r="A201" s="33"/>
      <c r="B201" s="140"/>
      <c r="C201" s="141" t="s">
        <v>229</v>
      </c>
      <c r="D201" s="141" t="s">
        <v>144</v>
      </c>
      <c r="E201" s="142" t="s">
        <v>230</v>
      </c>
      <c r="F201" s="143" t="s">
        <v>231</v>
      </c>
      <c r="G201" s="144" t="s">
        <v>200</v>
      </c>
      <c r="H201" s="145">
        <v>0.68899999999999995</v>
      </c>
      <c r="I201" s="146"/>
      <c r="J201" s="147">
        <f>ROUND(I201*H201,2)</f>
        <v>0</v>
      </c>
      <c r="K201" s="143" t="s">
        <v>148</v>
      </c>
      <c r="L201" s="34"/>
      <c r="M201" s="148" t="s">
        <v>1</v>
      </c>
      <c r="N201" s="149" t="s">
        <v>41</v>
      </c>
      <c r="O201" s="59"/>
      <c r="P201" s="150">
        <f>O201*H201</f>
        <v>0</v>
      </c>
      <c r="Q201" s="150">
        <v>1.0606199999999999</v>
      </c>
      <c r="R201" s="150">
        <f>Q201*H201</f>
        <v>0.73076717999999985</v>
      </c>
      <c r="S201" s="150">
        <v>0</v>
      </c>
      <c r="T201" s="15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2" t="s">
        <v>149</v>
      </c>
      <c r="AT201" s="152" t="s">
        <v>144</v>
      </c>
      <c r="AU201" s="152" t="s">
        <v>86</v>
      </c>
      <c r="AY201" s="18" t="s">
        <v>142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8" t="s">
        <v>84</v>
      </c>
      <c r="BK201" s="153">
        <f>ROUND(I201*H201,2)</f>
        <v>0</v>
      </c>
      <c r="BL201" s="18" t="s">
        <v>149</v>
      </c>
      <c r="BM201" s="152" t="s">
        <v>232</v>
      </c>
    </row>
    <row r="202" spans="1:65" s="14" customFormat="1">
      <c r="B202" s="166"/>
      <c r="D202" s="154" t="s">
        <v>157</v>
      </c>
      <c r="E202" s="167" t="s">
        <v>1</v>
      </c>
      <c r="F202" s="168" t="s">
        <v>233</v>
      </c>
      <c r="H202" s="169">
        <v>0.68899999999999995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157</v>
      </c>
      <c r="AU202" s="167" t="s">
        <v>86</v>
      </c>
      <c r="AV202" s="14" t="s">
        <v>86</v>
      </c>
      <c r="AW202" s="14" t="s">
        <v>32</v>
      </c>
      <c r="AX202" s="14" t="s">
        <v>76</v>
      </c>
      <c r="AY202" s="167" t="s">
        <v>142</v>
      </c>
    </row>
    <row r="203" spans="1:65" s="15" customFormat="1">
      <c r="B203" s="174"/>
      <c r="D203" s="154" t="s">
        <v>157</v>
      </c>
      <c r="E203" s="175" t="s">
        <v>1</v>
      </c>
      <c r="F203" s="176" t="s">
        <v>162</v>
      </c>
      <c r="H203" s="177">
        <v>0.68899999999999995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157</v>
      </c>
      <c r="AU203" s="175" t="s">
        <v>86</v>
      </c>
      <c r="AV203" s="15" t="s">
        <v>149</v>
      </c>
      <c r="AW203" s="15" t="s">
        <v>32</v>
      </c>
      <c r="AX203" s="15" t="s">
        <v>84</v>
      </c>
      <c r="AY203" s="175" t="s">
        <v>142</v>
      </c>
    </row>
    <row r="204" spans="1:65" s="12" customFormat="1" ht="22.9" customHeight="1">
      <c r="B204" s="127"/>
      <c r="D204" s="128" t="s">
        <v>75</v>
      </c>
      <c r="E204" s="138" t="s">
        <v>163</v>
      </c>
      <c r="F204" s="138" t="s">
        <v>234</v>
      </c>
      <c r="I204" s="130"/>
      <c r="J204" s="139">
        <f>BK204</f>
        <v>0</v>
      </c>
      <c r="L204" s="127"/>
      <c r="M204" s="132"/>
      <c r="N204" s="133"/>
      <c r="O204" s="133"/>
      <c r="P204" s="134">
        <f>SUM(P205:P213)</f>
        <v>0</v>
      </c>
      <c r="Q204" s="133"/>
      <c r="R204" s="134">
        <f>SUM(R205:R213)</f>
        <v>4.6542639000000001</v>
      </c>
      <c r="S204" s="133"/>
      <c r="T204" s="135">
        <f>SUM(T205:T213)</f>
        <v>0</v>
      </c>
      <c r="AR204" s="128" t="s">
        <v>84</v>
      </c>
      <c r="AT204" s="136" t="s">
        <v>75</v>
      </c>
      <c r="AU204" s="136" t="s">
        <v>84</v>
      </c>
      <c r="AY204" s="128" t="s">
        <v>142</v>
      </c>
      <c r="BK204" s="137">
        <f>SUM(BK205:BK213)</f>
        <v>0</v>
      </c>
    </row>
    <row r="205" spans="1:65" s="2" customFormat="1" ht="21.75" customHeight="1">
      <c r="A205" s="33"/>
      <c r="B205" s="140"/>
      <c r="C205" s="141" t="s">
        <v>235</v>
      </c>
      <c r="D205" s="141" t="s">
        <v>144</v>
      </c>
      <c r="E205" s="142" t="s">
        <v>236</v>
      </c>
      <c r="F205" s="143" t="s">
        <v>237</v>
      </c>
      <c r="G205" s="144" t="s">
        <v>147</v>
      </c>
      <c r="H205" s="145">
        <v>21.62</v>
      </c>
      <c r="I205" s="146"/>
      <c r="J205" s="147">
        <f>ROUND(I205*H205,2)</f>
        <v>0</v>
      </c>
      <c r="K205" s="143" t="s">
        <v>148</v>
      </c>
      <c r="L205" s="34"/>
      <c r="M205" s="148" t="s">
        <v>1</v>
      </c>
      <c r="N205" s="149" t="s">
        <v>41</v>
      </c>
      <c r="O205" s="59"/>
      <c r="P205" s="150">
        <f>O205*H205</f>
        <v>0</v>
      </c>
      <c r="Q205" s="150">
        <v>0.17111999999999999</v>
      </c>
      <c r="R205" s="150">
        <f>Q205*H205</f>
        <v>3.6996144000000002</v>
      </c>
      <c r="S205" s="150">
        <v>0</v>
      </c>
      <c r="T205" s="15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2" t="s">
        <v>149</v>
      </c>
      <c r="AT205" s="152" t="s">
        <v>144</v>
      </c>
      <c r="AU205" s="152" t="s">
        <v>86</v>
      </c>
      <c r="AY205" s="18" t="s">
        <v>142</v>
      </c>
      <c r="BE205" s="153">
        <f>IF(N205="základní",J205,0)</f>
        <v>0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18" t="s">
        <v>84</v>
      </c>
      <c r="BK205" s="153">
        <f>ROUND(I205*H205,2)</f>
        <v>0</v>
      </c>
      <c r="BL205" s="18" t="s">
        <v>149</v>
      </c>
      <c r="BM205" s="152" t="s">
        <v>238</v>
      </c>
    </row>
    <row r="206" spans="1:65" s="14" customFormat="1">
      <c r="B206" s="166"/>
      <c r="D206" s="154" t="s">
        <v>157</v>
      </c>
      <c r="E206" s="167" t="s">
        <v>1</v>
      </c>
      <c r="F206" s="168" t="s">
        <v>239</v>
      </c>
      <c r="H206" s="169">
        <v>21.62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157</v>
      </c>
      <c r="AU206" s="167" t="s">
        <v>86</v>
      </c>
      <c r="AV206" s="14" t="s">
        <v>86</v>
      </c>
      <c r="AW206" s="14" t="s">
        <v>32</v>
      </c>
      <c r="AX206" s="14" t="s">
        <v>76</v>
      </c>
      <c r="AY206" s="167" t="s">
        <v>142</v>
      </c>
    </row>
    <row r="207" spans="1:65" s="15" customFormat="1">
      <c r="B207" s="174"/>
      <c r="D207" s="154" t="s">
        <v>157</v>
      </c>
      <c r="E207" s="175" t="s">
        <v>1</v>
      </c>
      <c r="F207" s="176" t="s">
        <v>162</v>
      </c>
      <c r="H207" s="177">
        <v>21.62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157</v>
      </c>
      <c r="AU207" s="175" t="s">
        <v>86</v>
      </c>
      <c r="AV207" s="15" t="s">
        <v>149</v>
      </c>
      <c r="AW207" s="15" t="s">
        <v>32</v>
      </c>
      <c r="AX207" s="15" t="s">
        <v>84</v>
      </c>
      <c r="AY207" s="175" t="s">
        <v>142</v>
      </c>
    </row>
    <row r="208" spans="1:65" s="2" customFormat="1" ht="16.5" customHeight="1">
      <c r="A208" s="33"/>
      <c r="B208" s="140"/>
      <c r="C208" s="141" t="s">
        <v>240</v>
      </c>
      <c r="D208" s="141" t="s">
        <v>144</v>
      </c>
      <c r="E208" s="142" t="s">
        <v>241</v>
      </c>
      <c r="F208" s="143" t="s">
        <v>242</v>
      </c>
      <c r="G208" s="144" t="s">
        <v>147</v>
      </c>
      <c r="H208" s="145">
        <v>8.4</v>
      </c>
      <c r="I208" s="146"/>
      <c r="J208" s="147">
        <f>ROUND(I208*H208,2)</f>
        <v>0</v>
      </c>
      <c r="K208" s="143" t="s">
        <v>148</v>
      </c>
      <c r="L208" s="34"/>
      <c r="M208" s="148" t="s">
        <v>1</v>
      </c>
      <c r="N208" s="149" t="s">
        <v>41</v>
      </c>
      <c r="O208" s="59"/>
      <c r="P208" s="150">
        <f>O208*H208</f>
        <v>0</v>
      </c>
      <c r="Q208" s="150">
        <v>4.4339999999999997E-2</v>
      </c>
      <c r="R208" s="150">
        <f>Q208*H208</f>
        <v>0.37245600000000001</v>
      </c>
      <c r="S208" s="150">
        <v>0</v>
      </c>
      <c r="T208" s="15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2" t="s">
        <v>149</v>
      </c>
      <c r="AT208" s="152" t="s">
        <v>144</v>
      </c>
      <c r="AU208" s="152" t="s">
        <v>86</v>
      </c>
      <c r="AY208" s="18" t="s">
        <v>142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8" t="s">
        <v>84</v>
      </c>
      <c r="BK208" s="153">
        <f>ROUND(I208*H208,2)</f>
        <v>0</v>
      </c>
      <c r="BL208" s="18" t="s">
        <v>149</v>
      </c>
      <c r="BM208" s="152" t="s">
        <v>243</v>
      </c>
    </row>
    <row r="209" spans="1:65" s="14" customFormat="1">
      <c r="B209" s="166"/>
      <c r="D209" s="154" t="s">
        <v>157</v>
      </c>
      <c r="E209" s="167" t="s">
        <v>1</v>
      </c>
      <c r="F209" s="168" t="s">
        <v>244</v>
      </c>
      <c r="H209" s="169">
        <v>8.4</v>
      </c>
      <c r="I209" s="170"/>
      <c r="L209" s="166"/>
      <c r="M209" s="171"/>
      <c r="N209" s="172"/>
      <c r="O209" s="172"/>
      <c r="P209" s="172"/>
      <c r="Q209" s="172"/>
      <c r="R209" s="172"/>
      <c r="S209" s="172"/>
      <c r="T209" s="173"/>
      <c r="AT209" s="167" t="s">
        <v>157</v>
      </c>
      <c r="AU209" s="167" t="s">
        <v>86</v>
      </c>
      <c r="AV209" s="14" t="s">
        <v>86</v>
      </c>
      <c r="AW209" s="14" t="s">
        <v>32</v>
      </c>
      <c r="AX209" s="14" t="s">
        <v>76</v>
      </c>
      <c r="AY209" s="167" t="s">
        <v>142</v>
      </c>
    </row>
    <row r="210" spans="1:65" s="15" customFormat="1">
      <c r="B210" s="174"/>
      <c r="D210" s="154" t="s">
        <v>157</v>
      </c>
      <c r="E210" s="175" t="s">
        <v>1</v>
      </c>
      <c r="F210" s="176" t="s">
        <v>162</v>
      </c>
      <c r="H210" s="177">
        <v>8.4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75" t="s">
        <v>157</v>
      </c>
      <c r="AU210" s="175" t="s">
        <v>86</v>
      </c>
      <c r="AV210" s="15" t="s">
        <v>149</v>
      </c>
      <c r="AW210" s="15" t="s">
        <v>32</v>
      </c>
      <c r="AX210" s="15" t="s">
        <v>84</v>
      </c>
      <c r="AY210" s="175" t="s">
        <v>142</v>
      </c>
    </row>
    <row r="211" spans="1:65" s="2" customFormat="1" ht="16.5" customHeight="1">
      <c r="A211" s="33"/>
      <c r="B211" s="140"/>
      <c r="C211" s="141" t="s">
        <v>245</v>
      </c>
      <c r="D211" s="141" t="s">
        <v>144</v>
      </c>
      <c r="E211" s="142" t="s">
        <v>246</v>
      </c>
      <c r="F211" s="143" t="s">
        <v>247</v>
      </c>
      <c r="G211" s="144" t="s">
        <v>147</v>
      </c>
      <c r="H211" s="145">
        <v>7.35</v>
      </c>
      <c r="I211" s="146"/>
      <c r="J211" s="147">
        <f>ROUND(I211*H211,2)</f>
        <v>0</v>
      </c>
      <c r="K211" s="143" t="s">
        <v>148</v>
      </c>
      <c r="L211" s="34"/>
      <c r="M211" s="148" t="s">
        <v>1</v>
      </c>
      <c r="N211" s="149" t="s">
        <v>41</v>
      </c>
      <c r="O211" s="59"/>
      <c r="P211" s="150">
        <f>O211*H211</f>
        <v>0</v>
      </c>
      <c r="Q211" s="150">
        <v>7.9210000000000003E-2</v>
      </c>
      <c r="R211" s="150">
        <f>Q211*H211</f>
        <v>0.58219350000000003</v>
      </c>
      <c r="S211" s="150">
        <v>0</v>
      </c>
      <c r="T211" s="15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2" t="s">
        <v>149</v>
      </c>
      <c r="AT211" s="152" t="s">
        <v>144</v>
      </c>
      <c r="AU211" s="152" t="s">
        <v>86</v>
      </c>
      <c r="AY211" s="18" t="s">
        <v>142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8" t="s">
        <v>84</v>
      </c>
      <c r="BK211" s="153">
        <f>ROUND(I211*H211,2)</f>
        <v>0</v>
      </c>
      <c r="BL211" s="18" t="s">
        <v>149</v>
      </c>
      <c r="BM211" s="152" t="s">
        <v>248</v>
      </c>
    </row>
    <row r="212" spans="1:65" s="14" customFormat="1">
      <c r="B212" s="166"/>
      <c r="D212" s="154" t="s">
        <v>157</v>
      </c>
      <c r="E212" s="167" t="s">
        <v>1</v>
      </c>
      <c r="F212" s="168" t="s">
        <v>249</v>
      </c>
      <c r="H212" s="169">
        <v>7.35</v>
      </c>
      <c r="I212" s="170"/>
      <c r="L212" s="166"/>
      <c r="M212" s="171"/>
      <c r="N212" s="172"/>
      <c r="O212" s="172"/>
      <c r="P212" s="172"/>
      <c r="Q212" s="172"/>
      <c r="R212" s="172"/>
      <c r="S212" s="172"/>
      <c r="T212" s="173"/>
      <c r="AT212" s="167" t="s">
        <v>157</v>
      </c>
      <c r="AU212" s="167" t="s">
        <v>86</v>
      </c>
      <c r="AV212" s="14" t="s">
        <v>86</v>
      </c>
      <c r="AW212" s="14" t="s">
        <v>32</v>
      </c>
      <c r="AX212" s="14" t="s">
        <v>76</v>
      </c>
      <c r="AY212" s="167" t="s">
        <v>142</v>
      </c>
    </row>
    <row r="213" spans="1:65" s="15" customFormat="1">
      <c r="B213" s="174"/>
      <c r="D213" s="154" t="s">
        <v>157</v>
      </c>
      <c r="E213" s="175" t="s">
        <v>1</v>
      </c>
      <c r="F213" s="176" t="s">
        <v>162</v>
      </c>
      <c r="H213" s="177">
        <v>7.35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157</v>
      </c>
      <c r="AU213" s="175" t="s">
        <v>86</v>
      </c>
      <c r="AV213" s="15" t="s">
        <v>149</v>
      </c>
      <c r="AW213" s="15" t="s">
        <v>32</v>
      </c>
      <c r="AX213" s="15" t="s">
        <v>84</v>
      </c>
      <c r="AY213" s="175" t="s">
        <v>142</v>
      </c>
    </row>
    <row r="214" spans="1:65" s="12" customFormat="1" ht="22.9" customHeight="1">
      <c r="B214" s="127"/>
      <c r="D214" s="128" t="s">
        <v>75</v>
      </c>
      <c r="E214" s="138" t="s">
        <v>149</v>
      </c>
      <c r="F214" s="138" t="s">
        <v>250</v>
      </c>
      <c r="I214" s="130"/>
      <c r="J214" s="139">
        <f>BK214</f>
        <v>0</v>
      </c>
      <c r="L214" s="127"/>
      <c r="M214" s="132"/>
      <c r="N214" s="133"/>
      <c r="O214" s="133"/>
      <c r="P214" s="134">
        <f>SUM(P215:P217)</f>
        <v>0</v>
      </c>
      <c r="Q214" s="133"/>
      <c r="R214" s="134">
        <f>SUM(R215:R217)</f>
        <v>1.4248749999999999</v>
      </c>
      <c r="S214" s="133"/>
      <c r="T214" s="135">
        <f>SUM(T215:T217)</f>
        <v>0</v>
      </c>
      <c r="AR214" s="128" t="s">
        <v>84</v>
      </c>
      <c r="AT214" s="136" t="s">
        <v>75</v>
      </c>
      <c r="AU214" s="136" t="s">
        <v>84</v>
      </c>
      <c r="AY214" s="128" t="s">
        <v>142</v>
      </c>
      <c r="BK214" s="137">
        <f>SUM(BK215:BK217)</f>
        <v>0</v>
      </c>
    </row>
    <row r="215" spans="1:65" s="2" customFormat="1" ht="16.5" customHeight="1">
      <c r="A215" s="33"/>
      <c r="B215" s="140"/>
      <c r="C215" s="141" t="s">
        <v>251</v>
      </c>
      <c r="D215" s="141" t="s">
        <v>144</v>
      </c>
      <c r="E215" s="142" t="s">
        <v>252</v>
      </c>
      <c r="F215" s="143" t="s">
        <v>253</v>
      </c>
      <c r="G215" s="144" t="s">
        <v>147</v>
      </c>
      <c r="H215" s="145">
        <v>6.25</v>
      </c>
      <c r="I215" s="146"/>
      <c r="J215" s="147">
        <f>ROUND(I215*H215,2)</f>
        <v>0</v>
      </c>
      <c r="K215" s="143" t="s">
        <v>148</v>
      </c>
      <c r="L215" s="34"/>
      <c r="M215" s="148" t="s">
        <v>1</v>
      </c>
      <c r="N215" s="149" t="s">
        <v>41</v>
      </c>
      <c r="O215" s="59"/>
      <c r="P215" s="150">
        <f>O215*H215</f>
        <v>0</v>
      </c>
      <c r="Q215" s="150">
        <v>0.22797999999999999</v>
      </c>
      <c r="R215" s="150">
        <f>Q215*H215</f>
        <v>1.4248749999999999</v>
      </c>
      <c r="S215" s="150">
        <v>0</v>
      </c>
      <c r="T215" s="15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2" t="s">
        <v>149</v>
      </c>
      <c r="AT215" s="152" t="s">
        <v>144</v>
      </c>
      <c r="AU215" s="152" t="s">
        <v>86</v>
      </c>
      <c r="AY215" s="18" t="s">
        <v>142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8" t="s">
        <v>84</v>
      </c>
      <c r="BK215" s="153">
        <f>ROUND(I215*H215,2)</f>
        <v>0</v>
      </c>
      <c r="BL215" s="18" t="s">
        <v>149</v>
      </c>
      <c r="BM215" s="152" t="s">
        <v>254</v>
      </c>
    </row>
    <row r="216" spans="1:65" s="14" customFormat="1">
      <c r="B216" s="166"/>
      <c r="D216" s="154" t="s">
        <v>157</v>
      </c>
      <c r="E216" s="167" t="s">
        <v>1</v>
      </c>
      <c r="F216" s="168" t="s">
        <v>255</v>
      </c>
      <c r="H216" s="169">
        <v>6.25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157</v>
      </c>
      <c r="AU216" s="167" t="s">
        <v>86</v>
      </c>
      <c r="AV216" s="14" t="s">
        <v>86</v>
      </c>
      <c r="AW216" s="14" t="s">
        <v>32</v>
      </c>
      <c r="AX216" s="14" t="s">
        <v>76</v>
      </c>
      <c r="AY216" s="167" t="s">
        <v>142</v>
      </c>
    </row>
    <row r="217" spans="1:65" s="15" customFormat="1">
      <c r="B217" s="174"/>
      <c r="D217" s="154" t="s">
        <v>157</v>
      </c>
      <c r="E217" s="175" t="s">
        <v>1</v>
      </c>
      <c r="F217" s="176" t="s">
        <v>162</v>
      </c>
      <c r="H217" s="177">
        <v>6.25</v>
      </c>
      <c r="I217" s="178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5" t="s">
        <v>157</v>
      </c>
      <c r="AU217" s="175" t="s">
        <v>86</v>
      </c>
      <c r="AV217" s="15" t="s">
        <v>149</v>
      </c>
      <c r="AW217" s="15" t="s">
        <v>32</v>
      </c>
      <c r="AX217" s="15" t="s">
        <v>84</v>
      </c>
      <c r="AY217" s="175" t="s">
        <v>142</v>
      </c>
    </row>
    <row r="218" spans="1:65" s="12" customFormat="1" ht="22.9" customHeight="1">
      <c r="B218" s="127"/>
      <c r="D218" s="128" t="s">
        <v>75</v>
      </c>
      <c r="E218" s="138" t="s">
        <v>173</v>
      </c>
      <c r="F218" s="138" t="s">
        <v>256</v>
      </c>
      <c r="I218" s="130"/>
      <c r="J218" s="139">
        <f>BK218</f>
        <v>0</v>
      </c>
      <c r="L218" s="127"/>
      <c r="M218" s="132"/>
      <c r="N218" s="133"/>
      <c r="O218" s="133"/>
      <c r="P218" s="134">
        <f>SUM(P219:P239)</f>
        <v>0</v>
      </c>
      <c r="Q218" s="133"/>
      <c r="R218" s="134">
        <f>SUM(R219:R239)</f>
        <v>792.2867718</v>
      </c>
      <c r="S218" s="133"/>
      <c r="T218" s="135">
        <f>SUM(T219:T239)</f>
        <v>0</v>
      </c>
      <c r="AR218" s="128" t="s">
        <v>84</v>
      </c>
      <c r="AT218" s="136" t="s">
        <v>75</v>
      </c>
      <c r="AU218" s="136" t="s">
        <v>84</v>
      </c>
      <c r="AY218" s="128" t="s">
        <v>142</v>
      </c>
      <c r="BK218" s="137">
        <f>SUM(BK219:BK239)</f>
        <v>0</v>
      </c>
    </row>
    <row r="219" spans="1:65" s="2" customFormat="1" ht="16.5" customHeight="1">
      <c r="A219" s="33"/>
      <c r="B219" s="140"/>
      <c r="C219" s="141" t="s">
        <v>7</v>
      </c>
      <c r="D219" s="141" t="s">
        <v>144</v>
      </c>
      <c r="E219" s="142" t="s">
        <v>257</v>
      </c>
      <c r="F219" s="143" t="s">
        <v>258</v>
      </c>
      <c r="G219" s="144" t="s">
        <v>147</v>
      </c>
      <c r="H219" s="145">
        <v>720.13800000000003</v>
      </c>
      <c r="I219" s="146"/>
      <c r="J219" s="147">
        <f>ROUND(I219*H219,2)</f>
        <v>0</v>
      </c>
      <c r="K219" s="143" t="s">
        <v>148</v>
      </c>
      <c r="L219" s="34"/>
      <c r="M219" s="148" t="s">
        <v>1</v>
      </c>
      <c r="N219" s="149" t="s">
        <v>41</v>
      </c>
      <c r="O219" s="59"/>
      <c r="P219" s="150">
        <f>O219*H219</f>
        <v>0</v>
      </c>
      <c r="Q219" s="150">
        <v>0.115</v>
      </c>
      <c r="R219" s="150">
        <f>Q219*H219</f>
        <v>82.815870000000004</v>
      </c>
      <c r="S219" s="150">
        <v>0</v>
      </c>
      <c r="T219" s="15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2" t="s">
        <v>149</v>
      </c>
      <c r="AT219" s="152" t="s">
        <v>144</v>
      </c>
      <c r="AU219" s="152" t="s">
        <v>86</v>
      </c>
      <c r="AY219" s="18" t="s">
        <v>142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8" t="s">
        <v>84</v>
      </c>
      <c r="BK219" s="153">
        <f>ROUND(I219*H219,2)</f>
        <v>0</v>
      </c>
      <c r="BL219" s="18" t="s">
        <v>149</v>
      </c>
      <c r="BM219" s="152" t="s">
        <v>259</v>
      </c>
    </row>
    <row r="220" spans="1:65" s="13" customFormat="1">
      <c r="B220" s="159"/>
      <c r="D220" s="154" t="s">
        <v>157</v>
      </c>
      <c r="E220" s="160" t="s">
        <v>1</v>
      </c>
      <c r="F220" s="161" t="s">
        <v>158</v>
      </c>
      <c r="H220" s="160" t="s">
        <v>1</v>
      </c>
      <c r="I220" s="162"/>
      <c r="L220" s="159"/>
      <c r="M220" s="163"/>
      <c r="N220" s="164"/>
      <c r="O220" s="164"/>
      <c r="P220" s="164"/>
      <c r="Q220" s="164"/>
      <c r="R220" s="164"/>
      <c r="S220" s="164"/>
      <c r="T220" s="165"/>
      <c r="AT220" s="160" t="s">
        <v>157</v>
      </c>
      <c r="AU220" s="160" t="s">
        <v>86</v>
      </c>
      <c r="AV220" s="13" t="s">
        <v>84</v>
      </c>
      <c r="AW220" s="13" t="s">
        <v>32</v>
      </c>
      <c r="AX220" s="13" t="s">
        <v>76</v>
      </c>
      <c r="AY220" s="160" t="s">
        <v>142</v>
      </c>
    </row>
    <row r="221" spans="1:65" s="14" customFormat="1">
      <c r="B221" s="166"/>
      <c r="D221" s="154" t="s">
        <v>157</v>
      </c>
      <c r="E221" s="167" t="s">
        <v>1</v>
      </c>
      <c r="F221" s="168" t="s">
        <v>159</v>
      </c>
      <c r="H221" s="169">
        <v>337.01299999999998</v>
      </c>
      <c r="I221" s="170"/>
      <c r="L221" s="166"/>
      <c r="M221" s="171"/>
      <c r="N221" s="172"/>
      <c r="O221" s="172"/>
      <c r="P221" s="172"/>
      <c r="Q221" s="172"/>
      <c r="R221" s="172"/>
      <c r="S221" s="172"/>
      <c r="T221" s="173"/>
      <c r="AT221" s="167" t="s">
        <v>157</v>
      </c>
      <c r="AU221" s="167" t="s">
        <v>86</v>
      </c>
      <c r="AV221" s="14" t="s">
        <v>86</v>
      </c>
      <c r="AW221" s="14" t="s">
        <v>32</v>
      </c>
      <c r="AX221" s="14" t="s">
        <v>76</v>
      </c>
      <c r="AY221" s="167" t="s">
        <v>142</v>
      </c>
    </row>
    <row r="222" spans="1:65" s="14" customFormat="1">
      <c r="B222" s="166"/>
      <c r="D222" s="154" t="s">
        <v>157</v>
      </c>
      <c r="E222" s="167" t="s">
        <v>1</v>
      </c>
      <c r="F222" s="168" t="s">
        <v>160</v>
      </c>
      <c r="H222" s="169">
        <v>52.5</v>
      </c>
      <c r="I222" s="170"/>
      <c r="L222" s="166"/>
      <c r="M222" s="171"/>
      <c r="N222" s="172"/>
      <c r="O222" s="172"/>
      <c r="P222" s="172"/>
      <c r="Q222" s="172"/>
      <c r="R222" s="172"/>
      <c r="S222" s="172"/>
      <c r="T222" s="173"/>
      <c r="AT222" s="167" t="s">
        <v>157</v>
      </c>
      <c r="AU222" s="167" t="s">
        <v>86</v>
      </c>
      <c r="AV222" s="14" t="s">
        <v>86</v>
      </c>
      <c r="AW222" s="14" t="s">
        <v>32</v>
      </c>
      <c r="AX222" s="14" t="s">
        <v>76</v>
      </c>
      <c r="AY222" s="167" t="s">
        <v>142</v>
      </c>
    </row>
    <row r="223" spans="1:65" s="14" customFormat="1">
      <c r="B223" s="166"/>
      <c r="D223" s="154" t="s">
        <v>157</v>
      </c>
      <c r="E223" s="167" t="s">
        <v>1</v>
      </c>
      <c r="F223" s="168" t="s">
        <v>161</v>
      </c>
      <c r="H223" s="169">
        <v>330.625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157</v>
      </c>
      <c r="AU223" s="167" t="s">
        <v>86</v>
      </c>
      <c r="AV223" s="14" t="s">
        <v>86</v>
      </c>
      <c r="AW223" s="14" t="s">
        <v>32</v>
      </c>
      <c r="AX223" s="14" t="s">
        <v>76</v>
      </c>
      <c r="AY223" s="167" t="s">
        <v>142</v>
      </c>
    </row>
    <row r="224" spans="1:65" s="15" customFormat="1">
      <c r="B224" s="174"/>
      <c r="D224" s="154" t="s">
        <v>157</v>
      </c>
      <c r="E224" s="175" t="s">
        <v>1</v>
      </c>
      <c r="F224" s="176" t="s">
        <v>162</v>
      </c>
      <c r="H224" s="177">
        <v>720.13800000000003</v>
      </c>
      <c r="I224" s="178"/>
      <c r="L224" s="174"/>
      <c r="M224" s="179"/>
      <c r="N224" s="180"/>
      <c r="O224" s="180"/>
      <c r="P224" s="180"/>
      <c r="Q224" s="180"/>
      <c r="R224" s="180"/>
      <c r="S224" s="180"/>
      <c r="T224" s="181"/>
      <c r="AT224" s="175" t="s">
        <v>157</v>
      </c>
      <c r="AU224" s="175" t="s">
        <v>86</v>
      </c>
      <c r="AV224" s="15" t="s">
        <v>149</v>
      </c>
      <c r="AW224" s="15" t="s">
        <v>32</v>
      </c>
      <c r="AX224" s="15" t="s">
        <v>84</v>
      </c>
      <c r="AY224" s="175" t="s">
        <v>142</v>
      </c>
    </row>
    <row r="225" spans="1:65" s="2" customFormat="1" ht="16.5" customHeight="1">
      <c r="A225" s="33"/>
      <c r="B225" s="140"/>
      <c r="C225" s="141" t="s">
        <v>260</v>
      </c>
      <c r="D225" s="141" t="s">
        <v>144</v>
      </c>
      <c r="E225" s="142" t="s">
        <v>261</v>
      </c>
      <c r="F225" s="143" t="s">
        <v>262</v>
      </c>
      <c r="G225" s="144" t="s">
        <v>147</v>
      </c>
      <c r="H225" s="145">
        <v>720.13800000000003</v>
      </c>
      <c r="I225" s="146"/>
      <c r="J225" s="147">
        <f>ROUND(I225*H225,2)</f>
        <v>0</v>
      </c>
      <c r="K225" s="143" t="s">
        <v>148</v>
      </c>
      <c r="L225" s="34"/>
      <c r="M225" s="148" t="s">
        <v>1</v>
      </c>
      <c r="N225" s="149" t="s">
        <v>41</v>
      </c>
      <c r="O225" s="59"/>
      <c r="P225" s="150">
        <f>O225*H225</f>
        <v>0</v>
      </c>
      <c r="Q225" s="150">
        <v>0.69</v>
      </c>
      <c r="R225" s="150">
        <f>Q225*H225</f>
        <v>496.89521999999999</v>
      </c>
      <c r="S225" s="150">
        <v>0</v>
      </c>
      <c r="T225" s="15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2" t="s">
        <v>149</v>
      </c>
      <c r="AT225" s="152" t="s">
        <v>144</v>
      </c>
      <c r="AU225" s="152" t="s">
        <v>86</v>
      </c>
      <c r="AY225" s="18" t="s">
        <v>142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8" t="s">
        <v>84</v>
      </c>
      <c r="BK225" s="153">
        <f>ROUND(I225*H225,2)</f>
        <v>0</v>
      </c>
      <c r="BL225" s="18" t="s">
        <v>149</v>
      </c>
      <c r="BM225" s="152" t="s">
        <v>263</v>
      </c>
    </row>
    <row r="226" spans="1:65" s="13" customFormat="1">
      <c r="B226" s="159"/>
      <c r="D226" s="154" t="s">
        <v>157</v>
      </c>
      <c r="E226" s="160" t="s">
        <v>1</v>
      </c>
      <c r="F226" s="161" t="s">
        <v>158</v>
      </c>
      <c r="H226" s="160" t="s">
        <v>1</v>
      </c>
      <c r="I226" s="162"/>
      <c r="L226" s="159"/>
      <c r="M226" s="163"/>
      <c r="N226" s="164"/>
      <c r="O226" s="164"/>
      <c r="P226" s="164"/>
      <c r="Q226" s="164"/>
      <c r="R226" s="164"/>
      <c r="S226" s="164"/>
      <c r="T226" s="165"/>
      <c r="AT226" s="160" t="s">
        <v>157</v>
      </c>
      <c r="AU226" s="160" t="s">
        <v>86</v>
      </c>
      <c r="AV226" s="13" t="s">
        <v>84</v>
      </c>
      <c r="AW226" s="13" t="s">
        <v>32</v>
      </c>
      <c r="AX226" s="13" t="s">
        <v>76</v>
      </c>
      <c r="AY226" s="160" t="s">
        <v>142</v>
      </c>
    </row>
    <row r="227" spans="1:65" s="14" customFormat="1">
      <c r="B227" s="166"/>
      <c r="D227" s="154" t="s">
        <v>157</v>
      </c>
      <c r="E227" s="167" t="s">
        <v>1</v>
      </c>
      <c r="F227" s="168" t="s">
        <v>159</v>
      </c>
      <c r="H227" s="169">
        <v>337.01299999999998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157</v>
      </c>
      <c r="AU227" s="167" t="s">
        <v>86</v>
      </c>
      <c r="AV227" s="14" t="s">
        <v>86</v>
      </c>
      <c r="AW227" s="14" t="s">
        <v>32</v>
      </c>
      <c r="AX227" s="14" t="s">
        <v>76</v>
      </c>
      <c r="AY227" s="167" t="s">
        <v>142</v>
      </c>
    </row>
    <row r="228" spans="1:65" s="14" customFormat="1">
      <c r="B228" s="166"/>
      <c r="D228" s="154" t="s">
        <v>157</v>
      </c>
      <c r="E228" s="167" t="s">
        <v>1</v>
      </c>
      <c r="F228" s="168" t="s">
        <v>160</v>
      </c>
      <c r="H228" s="169">
        <v>52.5</v>
      </c>
      <c r="I228" s="170"/>
      <c r="L228" s="166"/>
      <c r="M228" s="171"/>
      <c r="N228" s="172"/>
      <c r="O228" s="172"/>
      <c r="P228" s="172"/>
      <c r="Q228" s="172"/>
      <c r="R228" s="172"/>
      <c r="S228" s="172"/>
      <c r="T228" s="173"/>
      <c r="AT228" s="167" t="s">
        <v>157</v>
      </c>
      <c r="AU228" s="167" t="s">
        <v>86</v>
      </c>
      <c r="AV228" s="14" t="s">
        <v>86</v>
      </c>
      <c r="AW228" s="14" t="s">
        <v>32</v>
      </c>
      <c r="AX228" s="14" t="s">
        <v>76</v>
      </c>
      <c r="AY228" s="167" t="s">
        <v>142</v>
      </c>
    </row>
    <row r="229" spans="1:65" s="14" customFormat="1">
      <c r="B229" s="166"/>
      <c r="D229" s="154" t="s">
        <v>157</v>
      </c>
      <c r="E229" s="167" t="s">
        <v>1</v>
      </c>
      <c r="F229" s="168" t="s">
        <v>161</v>
      </c>
      <c r="H229" s="169">
        <v>330.625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157</v>
      </c>
      <c r="AU229" s="167" t="s">
        <v>86</v>
      </c>
      <c r="AV229" s="14" t="s">
        <v>86</v>
      </c>
      <c r="AW229" s="14" t="s">
        <v>32</v>
      </c>
      <c r="AX229" s="14" t="s">
        <v>76</v>
      </c>
      <c r="AY229" s="167" t="s">
        <v>142</v>
      </c>
    </row>
    <row r="230" spans="1:65" s="15" customFormat="1">
      <c r="B230" s="174"/>
      <c r="D230" s="154" t="s">
        <v>157</v>
      </c>
      <c r="E230" s="175" t="s">
        <v>1</v>
      </c>
      <c r="F230" s="176" t="s">
        <v>162</v>
      </c>
      <c r="H230" s="177">
        <v>720.13800000000003</v>
      </c>
      <c r="I230" s="178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5" t="s">
        <v>157</v>
      </c>
      <c r="AU230" s="175" t="s">
        <v>86</v>
      </c>
      <c r="AV230" s="15" t="s">
        <v>149</v>
      </c>
      <c r="AW230" s="15" t="s">
        <v>32</v>
      </c>
      <c r="AX230" s="15" t="s">
        <v>84</v>
      </c>
      <c r="AY230" s="175" t="s">
        <v>142</v>
      </c>
    </row>
    <row r="231" spans="1:65" s="2" customFormat="1" ht="21.75" customHeight="1">
      <c r="A231" s="33"/>
      <c r="B231" s="140"/>
      <c r="C231" s="141" t="s">
        <v>264</v>
      </c>
      <c r="D231" s="141" t="s">
        <v>144</v>
      </c>
      <c r="E231" s="142" t="s">
        <v>265</v>
      </c>
      <c r="F231" s="143" t="s">
        <v>266</v>
      </c>
      <c r="G231" s="144" t="s">
        <v>147</v>
      </c>
      <c r="H231" s="145">
        <v>720.13800000000003</v>
      </c>
      <c r="I231" s="146"/>
      <c r="J231" s="147">
        <f>ROUND(I231*H231,2)</f>
        <v>0</v>
      </c>
      <c r="K231" s="143" t="s">
        <v>148</v>
      </c>
      <c r="L231" s="34"/>
      <c r="M231" s="148" t="s">
        <v>1</v>
      </c>
      <c r="N231" s="149" t="s">
        <v>41</v>
      </c>
      <c r="O231" s="59"/>
      <c r="P231" s="150">
        <f>O231*H231</f>
        <v>0</v>
      </c>
      <c r="Q231" s="150">
        <v>0.14610000000000001</v>
      </c>
      <c r="R231" s="150">
        <f>Q231*H231</f>
        <v>105.2121618</v>
      </c>
      <c r="S231" s="150">
        <v>0</v>
      </c>
      <c r="T231" s="15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2" t="s">
        <v>149</v>
      </c>
      <c r="AT231" s="152" t="s">
        <v>144</v>
      </c>
      <c r="AU231" s="152" t="s">
        <v>86</v>
      </c>
      <c r="AY231" s="18" t="s">
        <v>142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18" t="s">
        <v>84</v>
      </c>
      <c r="BK231" s="153">
        <f>ROUND(I231*H231,2)</f>
        <v>0</v>
      </c>
      <c r="BL231" s="18" t="s">
        <v>149</v>
      </c>
      <c r="BM231" s="152" t="s">
        <v>267</v>
      </c>
    </row>
    <row r="232" spans="1:65" s="13" customFormat="1">
      <c r="B232" s="159"/>
      <c r="D232" s="154" t="s">
        <v>157</v>
      </c>
      <c r="E232" s="160" t="s">
        <v>1</v>
      </c>
      <c r="F232" s="161" t="s">
        <v>158</v>
      </c>
      <c r="H232" s="160" t="s">
        <v>1</v>
      </c>
      <c r="I232" s="162"/>
      <c r="L232" s="159"/>
      <c r="M232" s="163"/>
      <c r="N232" s="164"/>
      <c r="O232" s="164"/>
      <c r="P232" s="164"/>
      <c r="Q232" s="164"/>
      <c r="R232" s="164"/>
      <c r="S232" s="164"/>
      <c r="T232" s="165"/>
      <c r="AT232" s="160" t="s">
        <v>157</v>
      </c>
      <c r="AU232" s="160" t="s">
        <v>86</v>
      </c>
      <c r="AV232" s="13" t="s">
        <v>84</v>
      </c>
      <c r="AW232" s="13" t="s">
        <v>32</v>
      </c>
      <c r="AX232" s="13" t="s">
        <v>76</v>
      </c>
      <c r="AY232" s="160" t="s">
        <v>142</v>
      </c>
    </row>
    <row r="233" spans="1:65" s="14" customFormat="1">
      <c r="B233" s="166"/>
      <c r="D233" s="154" t="s">
        <v>157</v>
      </c>
      <c r="E233" s="167" t="s">
        <v>1</v>
      </c>
      <c r="F233" s="168" t="s">
        <v>159</v>
      </c>
      <c r="H233" s="169">
        <v>337.01299999999998</v>
      </c>
      <c r="I233" s="170"/>
      <c r="L233" s="166"/>
      <c r="M233" s="171"/>
      <c r="N233" s="172"/>
      <c r="O233" s="172"/>
      <c r="P233" s="172"/>
      <c r="Q233" s="172"/>
      <c r="R233" s="172"/>
      <c r="S233" s="172"/>
      <c r="T233" s="173"/>
      <c r="AT233" s="167" t="s">
        <v>157</v>
      </c>
      <c r="AU233" s="167" t="s">
        <v>86</v>
      </c>
      <c r="AV233" s="14" t="s">
        <v>86</v>
      </c>
      <c r="AW233" s="14" t="s">
        <v>32</v>
      </c>
      <c r="AX233" s="14" t="s">
        <v>76</v>
      </c>
      <c r="AY233" s="167" t="s">
        <v>142</v>
      </c>
    </row>
    <row r="234" spans="1:65" s="14" customFormat="1">
      <c r="B234" s="166"/>
      <c r="D234" s="154" t="s">
        <v>157</v>
      </c>
      <c r="E234" s="167" t="s">
        <v>1</v>
      </c>
      <c r="F234" s="168" t="s">
        <v>160</v>
      </c>
      <c r="H234" s="169">
        <v>52.5</v>
      </c>
      <c r="I234" s="170"/>
      <c r="L234" s="166"/>
      <c r="M234" s="171"/>
      <c r="N234" s="172"/>
      <c r="O234" s="172"/>
      <c r="P234" s="172"/>
      <c r="Q234" s="172"/>
      <c r="R234" s="172"/>
      <c r="S234" s="172"/>
      <c r="T234" s="173"/>
      <c r="AT234" s="167" t="s">
        <v>157</v>
      </c>
      <c r="AU234" s="167" t="s">
        <v>86</v>
      </c>
      <c r="AV234" s="14" t="s">
        <v>86</v>
      </c>
      <c r="AW234" s="14" t="s">
        <v>32</v>
      </c>
      <c r="AX234" s="14" t="s">
        <v>76</v>
      </c>
      <c r="AY234" s="167" t="s">
        <v>142</v>
      </c>
    </row>
    <row r="235" spans="1:65" s="14" customFormat="1">
      <c r="B235" s="166"/>
      <c r="D235" s="154" t="s">
        <v>157</v>
      </c>
      <c r="E235" s="167" t="s">
        <v>1</v>
      </c>
      <c r="F235" s="168" t="s">
        <v>161</v>
      </c>
      <c r="H235" s="169">
        <v>330.625</v>
      </c>
      <c r="I235" s="170"/>
      <c r="L235" s="166"/>
      <c r="M235" s="171"/>
      <c r="N235" s="172"/>
      <c r="O235" s="172"/>
      <c r="P235" s="172"/>
      <c r="Q235" s="172"/>
      <c r="R235" s="172"/>
      <c r="S235" s="172"/>
      <c r="T235" s="173"/>
      <c r="AT235" s="167" t="s">
        <v>157</v>
      </c>
      <c r="AU235" s="167" t="s">
        <v>86</v>
      </c>
      <c r="AV235" s="14" t="s">
        <v>86</v>
      </c>
      <c r="AW235" s="14" t="s">
        <v>32</v>
      </c>
      <c r="AX235" s="14" t="s">
        <v>76</v>
      </c>
      <c r="AY235" s="167" t="s">
        <v>142</v>
      </c>
    </row>
    <row r="236" spans="1:65" s="15" customFormat="1">
      <c r="B236" s="174"/>
      <c r="D236" s="154" t="s">
        <v>157</v>
      </c>
      <c r="E236" s="175" t="s">
        <v>1</v>
      </c>
      <c r="F236" s="176" t="s">
        <v>162</v>
      </c>
      <c r="H236" s="177">
        <v>720.13800000000003</v>
      </c>
      <c r="I236" s="178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5" t="s">
        <v>157</v>
      </c>
      <c r="AU236" s="175" t="s">
        <v>86</v>
      </c>
      <c r="AV236" s="15" t="s">
        <v>149</v>
      </c>
      <c r="AW236" s="15" t="s">
        <v>32</v>
      </c>
      <c r="AX236" s="15" t="s">
        <v>84</v>
      </c>
      <c r="AY236" s="175" t="s">
        <v>142</v>
      </c>
    </row>
    <row r="237" spans="1:65" s="2" customFormat="1" ht="16.5" customHeight="1">
      <c r="A237" s="33"/>
      <c r="B237" s="140"/>
      <c r="C237" s="182" t="s">
        <v>268</v>
      </c>
      <c r="D237" s="182" t="s">
        <v>197</v>
      </c>
      <c r="E237" s="183" t="s">
        <v>269</v>
      </c>
      <c r="F237" s="184" t="s">
        <v>270</v>
      </c>
      <c r="G237" s="185" t="s">
        <v>147</v>
      </c>
      <c r="H237" s="186">
        <v>792.15200000000004</v>
      </c>
      <c r="I237" s="187"/>
      <c r="J237" s="188">
        <f>ROUND(I237*H237,2)</f>
        <v>0</v>
      </c>
      <c r="K237" s="184" t="s">
        <v>153</v>
      </c>
      <c r="L237" s="189"/>
      <c r="M237" s="190" t="s">
        <v>1</v>
      </c>
      <c r="N237" s="191" t="s">
        <v>41</v>
      </c>
      <c r="O237" s="59"/>
      <c r="P237" s="150">
        <f>O237*H237</f>
        <v>0</v>
      </c>
      <c r="Q237" s="150">
        <v>0.13500000000000001</v>
      </c>
      <c r="R237" s="150">
        <f>Q237*H237</f>
        <v>106.94052000000001</v>
      </c>
      <c r="S237" s="150">
        <v>0</v>
      </c>
      <c r="T237" s="15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2" t="s">
        <v>186</v>
      </c>
      <c r="AT237" s="152" t="s">
        <v>197</v>
      </c>
      <c r="AU237" s="152" t="s">
        <v>86</v>
      </c>
      <c r="AY237" s="18" t="s">
        <v>142</v>
      </c>
      <c r="BE237" s="153">
        <f>IF(N237="základní",J237,0)</f>
        <v>0</v>
      </c>
      <c r="BF237" s="153">
        <f>IF(N237="snížená",J237,0)</f>
        <v>0</v>
      </c>
      <c r="BG237" s="153">
        <f>IF(N237="zákl. přenesená",J237,0)</f>
        <v>0</v>
      </c>
      <c r="BH237" s="153">
        <f>IF(N237="sníž. přenesená",J237,0)</f>
        <v>0</v>
      </c>
      <c r="BI237" s="153">
        <f>IF(N237="nulová",J237,0)</f>
        <v>0</v>
      </c>
      <c r="BJ237" s="18" t="s">
        <v>84</v>
      </c>
      <c r="BK237" s="153">
        <f>ROUND(I237*H237,2)</f>
        <v>0</v>
      </c>
      <c r="BL237" s="18" t="s">
        <v>149</v>
      </c>
      <c r="BM237" s="152" t="s">
        <v>271</v>
      </c>
    </row>
    <row r="238" spans="1:65" s="14" customFormat="1">
      <c r="B238" s="166"/>
      <c r="D238" s="154" t="s">
        <v>157</v>
      </c>
      <c r="F238" s="168" t="s">
        <v>272</v>
      </c>
      <c r="H238" s="169">
        <v>792.15200000000004</v>
      </c>
      <c r="I238" s="170"/>
      <c r="L238" s="166"/>
      <c r="M238" s="171"/>
      <c r="N238" s="172"/>
      <c r="O238" s="172"/>
      <c r="P238" s="172"/>
      <c r="Q238" s="172"/>
      <c r="R238" s="172"/>
      <c r="S238" s="172"/>
      <c r="T238" s="173"/>
      <c r="AT238" s="167" t="s">
        <v>157</v>
      </c>
      <c r="AU238" s="167" t="s">
        <v>86</v>
      </c>
      <c r="AV238" s="14" t="s">
        <v>86</v>
      </c>
      <c r="AW238" s="14" t="s">
        <v>3</v>
      </c>
      <c r="AX238" s="14" t="s">
        <v>84</v>
      </c>
      <c r="AY238" s="167" t="s">
        <v>142</v>
      </c>
    </row>
    <row r="239" spans="1:65" s="2" customFormat="1" ht="16.5" customHeight="1">
      <c r="A239" s="33"/>
      <c r="B239" s="140"/>
      <c r="C239" s="141" t="s">
        <v>273</v>
      </c>
      <c r="D239" s="141" t="s">
        <v>144</v>
      </c>
      <c r="E239" s="142" t="s">
        <v>274</v>
      </c>
      <c r="F239" s="143" t="s">
        <v>275</v>
      </c>
      <c r="G239" s="144" t="s">
        <v>276</v>
      </c>
      <c r="H239" s="145">
        <v>117.5</v>
      </c>
      <c r="I239" s="146"/>
      <c r="J239" s="147">
        <f>ROUND(I239*H239,2)</f>
        <v>0</v>
      </c>
      <c r="K239" s="143" t="s">
        <v>148</v>
      </c>
      <c r="L239" s="34"/>
      <c r="M239" s="148" t="s">
        <v>1</v>
      </c>
      <c r="N239" s="149" t="s">
        <v>41</v>
      </c>
      <c r="O239" s="59"/>
      <c r="P239" s="150">
        <f>O239*H239</f>
        <v>0</v>
      </c>
      <c r="Q239" s="150">
        <v>3.5999999999999999E-3</v>
      </c>
      <c r="R239" s="150">
        <f>Q239*H239</f>
        <v>0.42299999999999999</v>
      </c>
      <c r="S239" s="150">
        <v>0</v>
      </c>
      <c r="T239" s="15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2" t="s">
        <v>149</v>
      </c>
      <c r="AT239" s="152" t="s">
        <v>144</v>
      </c>
      <c r="AU239" s="152" t="s">
        <v>86</v>
      </c>
      <c r="AY239" s="18" t="s">
        <v>142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8" t="s">
        <v>84</v>
      </c>
      <c r="BK239" s="153">
        <f>ROUND(I239*H239,2)</f>
        <v>0</v>
      </c>
      <c r="BL239" s="18" t="s">
        <v>149</v>
      </c>
      <c r="BM239" s="152" t="s">
        <v>277</v>
      </c>
    </row>
    <row r="240" spans="1:65" s="12" customFormat="1" ht="22.9" customHeight="1">
      <c r="B240" s="127"/>
      <c r="D240" s="128" t="s">
        <v>75</v>
      </c>
      <c r="E240" s="138" t="s">
        <v>177</v>
      </c>
      <c r="F240" s="138" t="s">
        <v>278</v>
      </c>
      <c r="I240" s="130"/>
      <c r="J240" s="139">
        <f>BK240</f>
        <v>0</v>
      </c>
      <c r="L240" s="127"/>
      <c r="M240" s="132"/>
      <c r="N240" s="133"/>
      <c r="O240" s="133"/>
      <c r="P240" s="134">
        <f>SUM(P241:P323)</f>
        <v>0</v>
      </c>
      <c r="Q240" s="133"/>
      <c r="R240" s="134">
        <f>SUM(R241:R323)</f>
        <v>31.211044300000005</v>
      </c>
      <c r="S240" s="133"/>
      <c r="T240" s="135">
        <f>SUM(T241:T323)</f>
        <v>4.0900000000000002E-4</v>
      </c>
      <c r="AR240" s="128" t="s">
        <v>84</v>
      </c>
      <c r="AT240" s="136" t="s">
        <v>75</v>
      </c>
      <c r="AU240" s="136" t="s">
        <v>84</v>
      </c>
      <c r="AY240" s="128" t="s">
        <v>142</v>
      </c>
      <c r="BK240" s="137">
        <f>SUM(BK241:BK323)</f>
        <v>0</v>
      </c>
    </row>
    <row r="241" spans="1:65" s="2" customFormat="1" ht="21.75" customHeight="1">
      <c r="A241" s="33"/>
      <c r="B241" s="140"/>
      <c r="C241" s="141" t="s">
        <v>279</v>
      </c>
      <c r="D241" s="141" t="s">
        <v>144</v>
      </c>
      <c r="E241" s="142" t="s">
        <v>280</v>
      </c>
      <c r="F241" s="143" t="s">
        <v>281</v>
      </c>
      <c r="G241" s="144" t="s">
        <v>147</v>
      </c>
      <c r="H241" s="145">
        <v>30.35</v>
      </c>
      <c r="I241" s="146"/>
      <c r="J241" s="147">
        <f t="shared" ref="J241:J246" si="0">ROUND(I241*H241,2)</f>
        <v>0</v>
      </c>
      <c r="K241" s="143" t="s">
        <v>148</v>
      </c>
      <c r="L241" s="34"/>
      <c r="M241" s="148" t="s">
        <v>1</v>
      </c>
      <c r="N241" s="149" t="s">
        <v>41</v>
      </c>
      <c r="O241" s="59"/>
      <c r="P241" s="150">
        <f t="shared" ref="P241:P246" si="1">O241*H241</f>
        <v>0</v>
      </c>
      <c r="Q241" s="150">
        <v>9.1999999999999998E-3</v>
      </c>
      <c r="R241" s="150">
        <f t="shared" ref="R241:R246" si="2">Q241*H241</f>
        <v>0.27922000000000002</v>
      </c>
      <c r="S241" s="150">
        <v>0</v>
      </c>
      <c r="T241" s="151">
        <f t="shared" ref="T241:T246" si="3"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2" t="s">
        <v>149</v>
      </c>
      <c r="AT241" s="152" t="s">
        <v>144</v>
      </c>
      <c r="AU241" s="152" t="s">
        <v>86</v>
      </c>
      <c r="AY241" s="18" t="s">
        <v>142</v>
      </c>
      <c r="BE241" s="153">
        <f t="shared" ref="BE241:BE246" si="4">IF(N241="základní",J241,0)</f>
        <v>0</v>
      </c>
      <c r="BF241" s="153">
        <f t="shared" ref="BF241:BF246" si="5">IF(N241="snížená",J241,0)</f>
        <v>0</v>
      </c>
      <c r="BG241" s="153">
        <f t="shared" ref="BG241:BG246" si="6">IF(N241="zákl. přenesená",J241,0)</f>
        <v>0</v>
      </c>
      <c r="BH241" s="153">
        <f t="shared" ref="BH241:BH246" si="7">IF(N241="sníž. přenesená",J241,0)</f>
        <v>0</v>
      </c>
      <c r="BI241" s="153">
        <f t="shared" ref="BI241:BI246" si="8">IF(N241="nulová",J241,0)</f>
        <v>0</v>
      </c>
      <c r="BJ241" s="18" t="s">
        <v>84</v>
      </c>
      <c r="BK241" s="153">
        <f t="shared" ref="BK241:BK246" si="9">ROUND(I241*H241,2)</f>
        <v>0</v>
      </c>
      <c r="BL241" s="18" t="s">
        <v>149</v>
      </c>
      <c r="BM241" s="152" t="s">
        <v>282</v>
      </c>
    </row>
    <row r="242" spans="1:65" s="2" customFormat="1" ht="16.5" customHeight="1">
      <c r="A242" s="33"/>
      <c r="B242" s="140"/>
      <c r="C242" s="141" t="s">
        <v>283</v>
      </c>
      <c r="D242" s="141" t="s">
        <v>144</v>
      </c>
      <c r="E242" s="142" t="s">
        <v>284</v>
      </c>
      <c r="F242" s="143" t="s">
        <v>285</v>
      </c>
      <c r="G242" s="144" t="s">
        <v>147</v>
      </c>
      <c r="H242" s="145">
        <v>52.72</v>
      </c>
      <c r="I242" s="146"/>
      <c r="J242" s="147">
        <f t="shared" si="0"/>
        <v>0</v>
      </c>
      <c r="K242" s="143" t="s">
        <v>148</v>
      </c>
      <c r="L242" s="34"/>
      <c r="M242" s="148" t="s">
        <v>1</v>
      </c>
      <c r="N242" s="149" t="s">
        <v>41</v>
      </c>
      <c r="O242" s="59"/>
      <c r="P242" s="150">
        <f t="shared" si="1"/>
        <v>0</v>
      </c>
      <c r="Q242" s="150">
        <v>6.4999999999999997E-3</v>
      </c>
      <c r="R242" s="150">
        <f t="shared" si="2"/>
        <v>0.34267999999999998</v>
      </c>
      <c r="S242" s="150">
        <v>0</v>
      </c>
      <c r="T242" s="151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2" t="s">
        <v>149</v>
      </c>
      <c r="AT242" s="152" t="s">
        <v>144</v>
      </c>
      <c r="AU242" s="152" t="s">
        <v>86</v>
      </c>
      <c r="AY242" s="18" t="s">
        <v>142</v>
      </c>
      <c r="BE242" s="153">
        <f t="shared" si="4"/>
        <v>0</v>
      </c>
      <c r="BF242" s="153">
        <f t="shared" si="5"/>
        <v>0</v>
      </c>
      <c r="BG242" s="153">
        <f t="shared" si="6"/>
        <v>0</v>
      </c>
      <c r="BH242" s="153">
        <f t="shared" si="7"/>
        <v>0</v>
      </c>
      <c r="BI242" s="153">
        <f t="shared" si="8"/>
        <v>0</v>
      </c>
      <c r="BJ242" s="18" t="s">
        <v>84</v>
      </c>
      <c r="BK242" s="153">
        <f t="shared" si="9"/>
        <v>0</v>
      </c>
      <c r="BL242" s="18" t="s">
        <v>149</v>
      </c>
      <c r="BM242" s="152" t="s">
        <v>286</v>
      </c>
    </row>
    <row r="243" spans="1:65" s="2" customFormat="1" ht="16.5" customHeight="1">
      <c r="A243" s="33"/>
      <c r="B243" s="140"/>
      <c r="C243" s="141" t="s">
        <v>287</v>
      </c>
      <c r="D243" s="141" t="s">
        <v>144</v>
      </c>
      <c r="E243" s="142" t="s">
        <v>288</v>
      </c>
      <c r="F243" s="143" t="s">
        <v>289</v>
      </c>
      <c r="G243" s="144" t="s">
        <v>147</v>
      </c>
      <c r="H243" s="145">
        <v>52.72</v>
      </c>
      <c r="I243" s="146"/>
      <c r="J243" s="147">
        <f t="shared" si="0"/>
        <v>0</v>
      </c>
      <c r="K243" s="143" t="s">
        <v>148</v>
      </c>
      <c r="L243" s="34"/>
      <c r="M243" s="148" t="s">
        <v>1</v>
      </c>
      <c r="N243" s="149" t="s">
        <v>41</v>
      </c>
      <c r="O243" s="59"/>
      <c r="P243" s="150">
        <f t="shared" si="1"/>
        <v>0</v>
      </c>
      <c r="Q243" s="150">
        <v>4.3800000000000002E-3</v>
      </c>
      <c r="R243" s="150">
        <f t="shared" si="2"/>
        <v>0.2309136</v>
      </c>
      <c r="S243" s="150">
        <v>0</v>
      </c>
      <c r="T243" s="151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2" t="s">
        <v>149</v>
      </c>
      <c r="AT243" s="152" t="s">
        <v>144</v>
      </c>
      <c r="AU243" s="152" t="s">
        <v>86</v>
      </c>
      <c r="AY243" s="18" t="s">
        <v>142</v>
      </c>
      <c r="BE243" s="153">
        <f t="shared" si="4"/>
        <v>0</v>
      </c>
      <c r="BF243" s="153">
        <f t="shared" si="5"/>
        <v>0</v>
      </c>
      <c r="BG243" s="153">
        <f t="shared" si="6"/>
        <v>0</v>
      </c>
      <c r="BH243" s="153">
        <f t="shared" si="7"/>
        <v>0</v>
      </c>
      <c r="BI243" s="153">
        <f t="shared" si="8"/>
        <v>0</v>
      </c>
      <c r="BJ243" s="18" t="s">
        <v>84</v>
      </c>
      <c r="BK243" s="153">
        <f t="shared" si="9"/>
        <v>0</v>
      </c>
      <c r="BL243" s="18" t="s">
        <v>149</v>
      </c>
      <c r="BM243" s="152" t="s">
        <v>290</v>
      </c>
    </row>
    <row r="244" spans="1:65" s="2" customFormat="1" ht="16.5" customHeight="1">
      <c r="A244" s="33"/>
      <c r="B244" s="140"/>
      <c r="C244" s="141" t="s">
        <v>291</v>
      </c>
      <c r="D244" s="141" t="s">
        <v>144</v>
      </c>
      <c r="E244" s="142" t="s">
        <v>292</v>
      </c>
      <c r="F244" s="143" t="s">
        <v>293</v>
      </c>
      <c r="G244" s="144" t="s">
        <v>147</v>
      </c>
      <c r="H244" s="145">
        <v>52.72</v>
      </c>
      <c r="I244" s="146"/>
      <c r="J244" s="147">
        <f t="shared" si="0"/>
        <v>0</v>
      </c>
      <c r="K244" s="143" t="s">
        <v>148</v>
      </c>
      <c r="L244" s="34"/>
      <c r="M244" s="148" t="s">
        <v>1</v>
      </c>
      <c r="N244" s="149" t="s">
        <v>41</v>
      </c>
      <c r="O244" s="59"/>
      <c r="P244" s="150">
        <f t="shared" si="1"/>
        <v>0</v>
      </c>
      <c r="Q244" s="150">
        <v>1.7330000000000002E-2</v>
      </c>
      <c r="R244" s="150">
        <f t="shared" si="2"/>
        <v>0.91363760000000005</v>
      </c>
      <c r="S244" s="150">
        <v>0</v>
      </c>
      <c r="T244" s="151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2" t="s">
        <v>149</v>
      </c>
      <c r="AT244" s="152" t="s">
        <v>144</v>
      </c>
      <c r="AU244" s="152" t="s">
        <v>86</v>
      </c>
      <c r="AY244" s="18" t="s">
        <v>142</v>
      </c>
      <c r="BE244" s="153">
        <f t="shared" si="4"/>
        <v>0</v>
      </c>
      <c r="BF244" s="153">
        <f t="shared" si="5"/>
        <v>0</v>
      </c>
      <c r="BG244" s="153">
        <f t="shared" si="6"/>
        <v>0</v>
      </c>
      <c r="BH244" s="153">
        <f t="shared" si="7"/>
        <v>0</v>
      </c>
      <c r="BI244" s="153">
        <f t="shared" si="8"/>
        <v>0</v>
      </c>
      <c r="BJ244" s="18" t="s">
        <v>84</v>
      </c>
      <c r="BK244" s="153">
        <f t="shared" si="9"/>
        <v>0</v>
      </c>
      <c r="BL244" s="18" t="s">
        <v>149</v>
      </c>
      <c r="BM244" s="152" t="s">
        <v>294</v>
      </c>
    </row>
    <row r="245" spans="1:65" s="2" customFormat="1" ht="21.75" customHeight="1">
      <c r="A245" s="33"/>
      <c r="B245" s="140"/>
      <c r="C245" s="141" t="s">
        <v>295</v>
      </c>
      <c r="D245" s="141" t="s">
        <v>144</v>
      </c>
      <c r="E245" s="142" t="s">
        <v>296</v>
      </c>
      <c r="F245" s="143" t="s">
        <v>297</v>
      </c>
      <c r="G245" s="144" t="s">
        <v>147</v>
      </c>
      <c r="H245" s="145">
        <v>154.4</v>
      </c>
      <c r="I245" s="146"/>
      <c r="J245" s="147">
        <f t="shared" si="0"/>
        <v>0</v>
      </c>
      <c r="K245" s="143" t="s">
        <v>148</v>
      </c>
      <c r="L245" s="34"/>
      <c r="M245" s="148" t="s">
        <v>1</v>
      </c>
      <c r="N245" s="149" t="s">
        <v>41</v>
      </c>
      <c r="O245" s="59"/>
      <c r="P245" s="150">
        <f t="shared" si="1"/>
        <v>0</v>
      </c>
      <c r="Q245" s="150">
        <v>9.2999999999999992E-3</v>
      </c>
      <c r="R245" s="150">
        <f t="shared" si="2"/>
        <v>1.4359199999999999</v>
      </c>
      <c r="S245" s="150">
        <v>0</v>
      </c>
      <c r="T245" s="151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2" t="s">
        <v>149</v>
      </c>
      <c r="AT245" s="152" t="s">
        <v>144</v>
      </c>
      <c r="AU245" s="152" t="s">
        <v>86</v>
      </c>
      <c r="AY245" s="18" t="s">
        <v>142</v>
      </c>
      <c r="BE245" s="153">
        <f t="shared" si="4"/>
        <v>0</v>
      </c>
      <c r="BF245" s="153">
        <f t="shared" si="5"/>
        <v>0</v>
      </c>
      <c r="BG245" s="153">
        <f t="shared" si="6"/>
        <v>0</v>
      </c>
      <c r="BH245" s="153">
        <f t="shared" si="7"/>
        <v>0</v>
      </c>
      <c r="BI245" s="153">
        <f t="shared" si="8"/>
        <v>0</v>
      </c>
      <c r="BJ245" s="18" t="s">
        <v>84</v>
      </c>
      <c r="BK245" s="153">
        <f t="shared" si="9"/>
        <v>0</v>
      </c>
      <c r="BL245" s="18" t="s">
        <v>149</v>
      </c>
      <c r="BM245" s="152" t="s">
        <v>298</v>
      </c>
    </row>
    <row r="246" spans="1:65" s="2" customFormat="1" ht="16.5" customHeight="1">
      <c r="A246" s="33"/>
      <c r="B246" s="140"/>
      <c r="C246" s="141" t="s">
        <v>299</v>
      </c>
      <c r="D246" s="141" t="s">
        <v>144</v>
      </c>
      <c r="E246" s="142" t="s">
        <v>300</v>
      </c>
      <c r="F246" s="143" t="s">
        <v>301</v>
      </c>
      <c r="G246" s="144" t="s">
        <v>147</v>
      </c>
      <c r="H246" s="145">
        <v>472.42500000000001</v>
      </c>
      <c r="I246" s="146"/>
      <c r="J246" s="147">
        <f t="shared" si="0"/>
        <v>0</v>
      </c>
      <c r="K246" s="143" t="s">
        <v>148</v>
      </c>
      <c r="L246" s="34"/>
      <c r="M246" s="148" t="s">
        <v>1</v>
      </c>
      <c r="N246" s="149" t="s">
        <v>41</v>
      </c>
      <c r="O246" s="59"/>
      <c r="P246" s="150">
        <f t="shared" si="1"/>
        <v>0</v>
      </c>
      <c r="Q246" s="150">
        <v>2.5999999999999998E-4</v>
      </c>
      <c r="R246" s="150">
        <f t="shared" si="2"/>
        <v>0.1228305</v>
      </c>
      <c r="S246" s="150">
        <v>0</v>
      </c>
      <c r="T246" s="151">
        <f t="shared" si="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2" t="s">
        <v>149</v>
      </c>
      <c r="AT246" s="152" t="s">
        <v>144</v>
      </c>
      <c r="AU246" s="152" t="s">
        <v>86</v>
      </c>
      <c r="AY246" s="18" t="s">
        <v>142</v>
      </c>
      <c r="BE246" s="153">
        <f t="shared" si="4"/>
        <v>0</v>
      </c>
      <c r="BF246" s="153">
        <f t="shared" si="5"/>
        <v>0</v>
      </c>
      <c r="BG246" s="153">
        <f t="shared" si="6"/>
        <v>0</v>
      </c>
      <c r="BH246" s="153">
        <f t="shared" si="7"/>
        <v>0</v>
      </c>
      <c r="BI246" s="153">
        <f t="shared" si="8"/>
        <v>0</v>
      </c>
      <c r="BJ246" s="18" t="s">
        <v>84</v>
      </c>
      <c r="BK246" s="153">
        <f t="shared" si="9"/>
        <v>0</v>
      </c>
      <c r="BL246" s="18" t="s">
        <v>149</v>
      </c>
      <c r="BM246" s="152" t="s">
        <v>302</v>
      </c>
    </row>
    <row r="247" spans="1:65" s="14" customFormat="1">
      <c r="B247" s="166"/>
      <c r="D247" s="154" t="s">
        <v>157</v>
      </c>
      <c r="E247" s="167" t="s">
        <v>1</v>
      </c>
      <c r="F247" s="168" t="s">
        <v>303</v>
      </c>
      <c r="H247" s="169">
        <v>96</v>
      </c>
      <c r="I247" s="170"/>
      <c r="L247" s="166"/>
      <c r="M247" s="171"/>
      <c r="N247" s="172"/>
      <c r="O247" s="172"/>
      <c r="P247" s="172"/>
      <c r="Q247" s="172"/>
      <c r="R247" s="172"/>
      <c r="S247" s="172"/>
      <c r="T247" s="173"/>
      <c r="AT247" s="167" t="s">
        <v>157</v>
      </c>
      <c r="AU247" s="167" t="s">
        <v>86</v>
      </c>
      <c r="AV247" s="14" t="s">
        <v>86</v>
      </c>
      <c r="AW247" s="14" t="s">
        <v>32</v>
      </c>
      <c r="AX247" s="14" t="s">
        <v>76</v>
      </c>
      <c r="AY247" s="167" t="s">
        <v>142</v>
      </c>
    </row>
    <row r="248" spans="1:65" s="14" customFormat="1">
      <c r="B248" s="166"/>
      <c r="D248" s="154" t="s">
        <v>157</v>
      </c>
      <c r="E248" s="167" t="s">
        <v>1</v>
      </c>
      <c r="F248" s="168" t="s">
        <v>304</v>
      </c>
      <c r="H248" s="169">
        <v>376.42500000000001</v>
      </c>
      <c r="I248" s="170"/>
      <c r="L248" s="166"/>
      <c r="M248" s="171"/>
      <c r="N248" s="172"/>
      <c r="O248" s="172"/>
      <c r="P248" s="172"/>
      <c r="Q248" s="172"/>
      <c r="R248" s="172"/>
      <c r="S248" s="172"/>
      <c r="T248" s="173"/>
      <c r="AT248" s="167" t="s">
        <v>157</v>
      </c>
      <c r="AU248" s="167" t="s">
        <v>86</v>
      </c>
      <c r="AV248" s="14" t="s">
        <v>86</v>
      </c>
      <c r="AW248" s="14" t="s">
        <v>32</v>
      </c>
      <c r="AX248" s="14" t="s">
        <v>76</v>
      </c>
      <c r="AY248" s="167" t="s">
        <v>142</v>
      </c>
    </row>
    <row r="249" spans="1:65" s="15" customFormat="1">
      <c r="B249" s="174"/>
      <c r="D249" s="154" t="s">
        <v>157</v>
      </c>
      <c r="E249" s="175" t="s">
        <v>1</v>
      </c>
      <c r="F249" s="176" t="s">
        <v>162</v>
      </c>
      <c r="H249" s="177">
        <v>472.42500000000001</v>
      </c>
      <c r="I249" s="178"/>
      <c r="L249" s="174"/>
      <c r="M249" s="179"/>
      <c r="N249" s="180"/>
      <c r="O249" s="180"/>
      <c r="P249" s="180"/>
      <c r="Q249" s="180"/>
      <c r="R249" s="180"/>
      <c r="S249" s="180"/>
      <c r="T249" s="181"/>
      <c r="AT249" s="175" t="s">
        <v>157</v>
      </c>
      <c r="AU249" s="175" t="s">
        <v>86</v>
      </c>
      <c r="AV249" s="15" t="s">
        <v>149</v>
      </c>
      <c r="AW249" s="15" t="s">
        <v>32</v>
      </c>
      <c r="AX249" s="15" t="s">
        <v>84</v>
      </c>
      <c r="AY249" s="175" t="s">
        <v>142</v>
      </c>
    </row>
    <row r="250" spans="1:65" s="2" customFormat="1" ht="16.5" customHeight="1">
      <c r="A250" s="33"/>
      <c r="B250" s="140"/>
      <c r="C250" s="141" t="s">
        <v>305</v>
      </c>
      <c r="D250" s="141" t="s">
        <v>144</v>
      </c>
      <c r="E250" s="142" t="s">
        <v>306</v>
      </c>
      <c r="F250" s="143" t="s">
        <v>307</v>
      </c>
      <c r="G250" s="144" t="s">
        <v>147</v>
      </c>
      <c r="H250" s="145">
        <v>96</v>
      </c>
      <c r="I250" s="146"/>
      <c r="J250" s="147">
        <f>ROUND(I250*H250,2)</f>
        <v>0</v>
      </c>
      <c r="K250" s="143" t="s">
        <v>148</v>
      </c>
      <c r="L250" s="34"/>
      <c r="M250" s="148" t="s">
        <v>1</v>
      </c>
      <c r="N250" s="149" t="s">
        <v>41</v>
      </c>
      <c r="O250" s="59"/>
      <c r="P250" s="150">
        <f>O250*H250</f>
        <v>0</v>
      </c>
      <c r="Q250" s="150">
        <v>4.3800000000000002E-3</v>
      </c>
      <c r="R250" s="150">
        <f>Q250*H250</f>
        <v>0.42048000000000002</v>
      </c>
      <c r="S250" s="150">
        <v>0</v>
      </c>
      <c r="T250" s="15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2" t="s">
        <v>149</v>
      </c>
      <c r="AT250" s="152" t="s">
        <v>144</v>
      </c>
      <c r="AU250" s="152" t="s">
        <v>86</v>
      </c>
      <c r="AY250" s="18" t="s">
        <v>142</v>
      </c>
      <c r="BE250" s="153">
        <f>IF(N250="základní",J250,0)</f>
        <v>0</v>
      </c>
      <c r="BF250" s="153">
        <f>IF(N250="snížená",J250,0)</f>
        <v>0</v>
      </c>
      <c r="BG250" s="153">
        <f>IF(N250="zákl. přenesená",J250,0)</f>
        <v>0</v>
      </c>
      <c r="BH250" s="153">
        <f>IF(N250="sníž. přenesená",J250,0)</f>
        <v>0</v>
      </c>
      <c r="BI250" s="153">
        <f>IF(N250="nulová",J250,0)</f>
        <v>0</v>
      </c>
      <c r="BJ250" s="18" t="s">
        <v>84</v>
      </c>
      <c r="BK250" s="153">
        <f>ROUND(I250*H250,2)</f>
        <v>0</v>
      </c>
      <c r="BL250" s="18" t="s">
        <v>149</v>
      </c>
      <c r="BM250" s="152" t="s">
        <v>308</v>
      </c>
    </row>
    <row r="251" spans="1:65" s="14" customFormat="1">
      <c r="B251" s="166"/>
      <c r="D251" s="154" t="s">
        <v>157</v>
      </c>
      <c r="E251" s="167" t="s">
        <v>1</v>
      </c>
      <c r="F251" s="168" t="s">
        <v>303</v>
      </c>
      <c r="H251" s="169">
        <v>96</v>
      </c>
      <c r="I251" s="170"/>
      <c r="L251" s="166"/>
      <c r="M251" s="171"/>
      <c r="N251" s="172"/>
      <c r="O251" s="172"/>
      <c r="P251" s="172"/>
      <c r="Q251" s="172"/>
      <c r="R251" s="172"/>
      <c r="S251" s="172"/>
      <c r="T251" s="173"/>
      <c r="AT251" s="167" t="s">
        <v>157</v>
      </c>
      <c r="AU251" s="167" t="s">
        <v>86</v>
      </c>
      <c r="AV251" s="14" t="s">
        <v>86</v>
      </c>
      <c r="AW251" s="14" t="s">
        <v>32</v>
      </c>
      <c r="AX251" s="14" t="s">
        <v>76</v>
      </c>
      <c r="AY251" s="167" t="s">
        <v>142</v>
      </c>
    </row>
    <row r="252" spans="1:65" s="15" customFormat="1">
      <c r="B252" s="174"/>
      <c r="D252" s="154" t="s">
        <v>157</v>
      </c>
      <c r="E252" s="175" t="s">
        <v>1</v>
      </c>
      <c r="F252" s="176" t="s">
        <v>162</v>
      </c>
      <c r="H252" s="177">
        <v>96</v>
      </c>
      <c r="I252" s="178"/>
      <c r="L252" s="174"/>
      <c r="M252" s="179"/>
      <c r="N252" s="180"/>
      <c r="O252" s="180"/>
      <c r="P252" s="180"/>
      <c r="Q252" s="180"/>
      <c r="R252" s="180"/>
      <c r="S252" s="180"/>
      <c r="T252" s="181"/>
      <c r="AT252" s="175" t="s">
        <v>157</v>
      </c>
      <c r="AU252" s="175" t="s">
        <v>86</v>
      </c>
      <c r="AV252" s="15" t="s">
        <v>149</v>
      </c>
      <c r="AW252" s="15" t="s">
        <v>32</v>
      </c>
      <c r="AX252" s="15" t="s">
        <v>84</v>
      </c>
      <c r="AY252" s="175" t="s">
        <v>142</v>
      </c>
    </row>
    <row r="253" spans="1:65" s="2" customFormat="1" ht="16.5" customHeight="1">
      <c r="A253" s="33"/>
      <c r="B253" s="140"/>
      <c r="C253" s="141" t="s">
        <v>309</v>
      </c>
      <c r="D253" s="141" t="s">
        <v>144</v>
      </c>
      <c r="E253" s="142" t="s">
        <v>310</v>
      </c>
      <c r="F253" s="143" t="s">
        <v>311</v>
      </c>
      <c r="G253" s="144" t="s">
        <v>147</v>
      </c>
      <c r="H253" s="145">
        <v>472.42500000000001</v>
      </c>
      <c r="I253" s="146"/>
      <c r="J253" s="147">
        <f>ROUND(I253*H253,2)</f>
        <v>0</v>
      </c>
      <c r="K253" s="143" t="s">
        <v>148</v>
      </c>
      <c r="L253" s="34"/>
      <c r="M253" s="148" t="s">
        <v>1</v>
      </c>
      <c r="N253" s="149" t="s">
        <v>41</v>
      </c>
      <c r="O253" s="59"/>
      <c r="P253" s="150">
        <f>O253*H253</f>
        <v>0</v>
      </c>
      <c r="Q253" s="150">
        <v>1.3999999999999999E-4</v>
      </c>
      <c r="R253" s="150">
        <f>Q253*H253</f>
        <v>6.613949999999999E-2</v>
      </c>
      <c r="S253" s="150">
        <v>0</v>
      </c>
      <c r="T253" s="15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2" t="s">
        <v>149</v>
      </c>
      <c r="AT253" s="152" t="s">
        <v>144</v>
      </c>
      <c r="AU253" s="152" t="s">
        <v>86</v>
      </c>
      <c r="AY253" s="18" t="s">
        <v>142</v>
      </c>
      <c r="BE253" s="153">
        <f>IF(N253="základní",J253,0)</f>
        <v>0</v>
      </c>
      <c r="BF253" s="153">
        <f>IF(N253="snížená",J253,0)</f>
        <v>0</v>
      </c>
      <c r="BG253" s="153">
        <f>IF(N253="zákl. přenesená",J253,0)</f>
        <v>0</v>
      </c>
      <c r="BH253" s="153">
        <f>IF(N253="sníž. přenesená",J253,0)</f>
        <v>0</v>
      </c>
      <c r="BI253" s="153">
        <f>IF(N253="nulová",J253,0)</f>
        <v>0</v>
      </c>
      <c r="BJ253" s="18" t="s">
        <v>84</v>
      </c>
      <c r="BK253" s="153">
        <f>ROUND(I253*H253,2)</f>
        <v>0</v>
      </c>
      <c r="BL253" s="18" t="s">
        <v>149</v>
      </c>
      <c r="BM253" s="152" t="s">
        <v>312</v>
      </c>
    </row>
    <row r="254" spans="1:65" s="2" customFormat="1" ht="24.2" customHeight="1">
      <c r="A254" s="33"/>
      <c r="B254" s="140"/>
      <c r="C254" s="141" t="s">
        <v>313</v>
      </c>
      <c r="D254" s="141" t="s">
        <v>144</v>
      </c>
      <c r="E254" s="142" t="s">
        <v>314</v>
      </c>
      <c r="F254" s="143" t="s">
        <v>315</v>
      </c>
      <c r="G254" s="144" t="s">
        <v>147</v>
      </c>
      <c r="H254" s="145">
        <v>376.42500000000001</v>
      </c>
      <c r="I254" s="146"/>
      <c r="J254" s="147">
        <f>ROUND(I254*H254,2)</f>
        <v>0</v>
      </c>
      <c r="K254" s="143" t="s">
        <v>148</v>
      </c>
      <c r="L254" s="34"/>
      <c r="M254" s="148" t="s">
        <v>1</v>
      </c>
      <c r="N254" s="149" t="s">
        <v>41</v>
      </c>
      <c r="O254" s="59"/>
      <c r="P254" s="150">
        <f>O254*H254</f>
        <v>0</v>
      </c>
      <c r="Q254" s="150">
        <v>8.6E-3</v>
      </c>
      <c r="R254" s="150">
        <f>Q254*H254</f>
        <v>3.2372550000000002</v>
      </c>
      <c r="S254" s="150">
        <v>0</v>
      </c>
      <c r="T254" s="15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2" t="s">
        <v>149</v>
      </c>
      <c r="AT254" s="152" t="s">
        <v>144</v>
      </c>
      <c r="AU254" s="152" t="s">
        <v>86</v>
      </c>
      <c r="AY254" s="18" t="s">
        <v>142</v>
      </c>
      <c r="BE254" s="153">
        <f>IF(N254="základní",J254,0)</f>
        <v>0</v>
      </c>
      <c r="BF254" s="153">
        <f>IF(N254="snížená",J254,0)</f>
        <v>0</v>
      </c>
      <c r="BG254" s="153">
        <f>IF(N254="zákl. přenesená",J254,0)</f>
        <v>0</v>
      </c>
      <c r="BH254" s="153">
        <f>IF(N254="sníž. přenesená",J254,0)</f>
        <v>0</v>
      </c>
      <c r="BI254" s="153">
        <f>IF(N254="nulová",J254,0)</f>
        <v>0</v>
      </c>
      <c r="BJ254" s="18" t="s">
        <v>84</v>
      </c>
      <c r="BK254" s="153">
        <f>ROUND(I254*H254,2)</f>
        <v>0</v>
      </c>
      <c r="BL254" s="18" t="s">
        <v>149</v>
      </c>
      <c r="BM254" s="152" t="s">
        <v>316</v>
      </c>
    </row>
    <row r="255" spans="1:65" s="14" customFormat="1">
      <c r="B255" s="166"/>
      <c r="D255" s="154" t="s">
        <v>157</v>
      </c>
      <c r="E255" s="167" t="s">
        <v>1</v>
      </c>
      <c r="F255" s="168" t="s">
        <v>304</v>
      </c>
      <c r="H255" s="169">
        <v>376.42500000000001</v>
      </c>
      <c r="I255" s="170"/>
      <c r="L255" s="166"/>
      <c r="M255" s="171"/>
      <c r="N255" s="172"/>
      <c r="O255" s="172"/>
      <c r="P255" s="172"/>
      <c r="Q255" s="172"/>
      <c r="R255" s="172"/>
      <c r="S255" s="172"/>
      <c r="T255" s="173"/>
      <c r="AT255" s="167" t="s">
        <v>157</v>
      </c>
      <c r="AU255" s="167" t="s">
        <v>86</v>
      </c>
      <c r="AV255" s="14" t="s">
        <v>86</v>
      </c>
      <c r="AW255" s="14" t="s">
        <v>32</v>
      </c>
      <c r="AX255" s="14" t="s">
        <v>76</v>
      </c>
      <c r="AY255" s="167" t="s">
        <v>142</v>
      </c>
    </row>
    <row r="256" spans="1:65" s="15" customFormat="1">
      <c r="B256" s="174"/>
      <c r="D256" s="154" t="s">
        <v>157</v>
      </c>
      <c r="E256" s="175" t="s">
        <v>1</v>
      </c>
      <c r="F256" s="176" t="s">
        <v>162</v>
      </c>
      <c r="H256" s="177">
        <v>376.42500000000001</v>
      </c>
      <c r="I256" s="178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5" t="s">
        <v>157</v>
      </c>
      <c r="AU256" s="175" t="s">
        <v>86</v>
      </c>
      <c r="AV256" s="15" t="s">
        <v>149</v>
      </c>
      <c r="AW256" s="15" t="s">
        <v>32</v>
      </c>
      <c r="AX256" s="15" t="s">
        <v>84</v>
      </c>
      <c r="AY256" s="175" t="s">
        <v>142</v>
      </c>
    </row>
    <row r="257" spans="1:65" s="2" customFormat="1" ht="16.5" customHeight="1">
      <c r="A257" s="33"/>
      <c r="B257" s="140"/>
      <c r="C257" s="182" t="s">
        <v>317</v>
      </c>
      <c r="D257" s="182" t="s">
        <v>197</v>
      </c>
      <c r="E257" s="183" t="s">
        <v>318</v>
      </c>
      <c r="F257" s="184" t="s">
        <v>319</v>
      </c>
      <c r="G257" s="185" t="s">
        <v>147</v>
      </c>
      <c r="H257" s="186">
        <v>414.06799999999998</v>
      </c>
      <c r="I257" s="187"/>
      <c r="J257" s="188">
        <f>ROUND(I257*H257,2)</f>
        <v>0</v>
      </c>
      <c r="K257" s="184" t="s">
        <v>153</v>
      </c>
      <c r="L257" s="189"/>
      <c r="M257" s="190" t="s">
        <v>1</v>
      </c>
      <c r="N257" s="191" t="s">
        <v>41</v>
      </c>
      <c r="O257" s="59"/>
      <c r="P257" s="150">
        <f>O257*H257</f>
        <v>0</v>
      </c>
      <c r="Q257" s="150">
        <v>1.4E-3</v>
      </c>
      <c r="R257" s="150">
        <f>Q257*H257</f>
        <v>0.57969519999999997</v>
      </c>
      <c r="S257" s="150">
        <v>0</v>
      </c>
      <c r="T257" s="15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2" t="s">
        <v>186</v>
      </c>
      <c r="AT257" s="152" t="s">
        <v>197</v>
      </c>
      <c r="AU257" s="152" t="s">
        <v>86</v>
      </c>
      <c r="AY257" s="18" t="s">
        <v>142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18" t="s">
        <v>84</v>
      </c>
      <c r="BK257" s="153">
        <f>ROUND(I257*H257,2)</f>
        <v>0</v>
      </c>
      <c r="BL257" s="18" t="s">
        <v>149</v>
      </c>
      <c r="BM257" s="152" t="s">
        <v>320</v>
      </c>
    </row>
    <row r="258" spans="1:65" s="14" customFormat="1">
      <c r="B258" s="166"/>
      <c r="D258" s="154" t="s">
        <v>157</v>
      </c>
      <c r="F258" s="168" t="s">
        <v>321</v>
      </c>
      <c r="H258" s="169">
        <v>414.06799999999998</v>
      </c>
      <c r="I258" s="170"/>
      <c r="L258" s="166"/>
      <c r="M258" s="171"/>
      <c r="N258" s="172"/>
      <c r="O258" s="172"/>
      <c r="P258" s="172"/>
      <c r="Q258" s="172"/>
      <c r="R258" s="172"/>
      <c r="S258" s="172"/>
      <c r="T258" s="173"/>
      <c r="AT258" s="167" t="s">
        <v>157</v>
      </c>
      <c r="AU258" s="167" t="s">
        <v>86</v>
      </c>
      <c r="AV258" s="14" t="s">
        <v>86</v>
      </c>
      <c r="AW258" s="14" t="s">
        <v>3</v>
      </c>
      <c r="AX258" s="14" t="s">
        <v>84</v>
      </c>
      <c r="AY258" s="167" t="s">
        <v>142</v>
      </c>
    </row>
    <row r="259" spans="1:65" s="2" customFormat="1" ht="16.5" customHeight="1">
      <c r="A259" s="33"/>
      <c r="B259" s="140"/>
      <c r="C259" s="141" t="s">
        <v>322</v>
      </c>
      <c r="D259" s="141" t="s">
        <v>144</v>
      </c>
      <c r="E259" s="142" t="s">
        <v>323</v>
      </c>
      <c r="F259" s="143" t="s">
        <v>324</v>
      </c>
      <c r="G259" s="144" t="s">
        <v>147</v>
      </c>
      <c r="H259" s="145">
        <v>472.42500000000001</v>
      </c>
      <c r="I259" s="146"/>
      <c r="J259" s="147">
        <f>ROUND(I259*H259,2)</f>
        <v>0</v>
      </c>
      <c r="K259" s="143" t="s">
        <v>148</v>
      </c>
      <c r="L259" s="34"/>
      <c r="M259" s="148" t="s">
        <v>1</v>
      </c>
      <c r="N259" s="149" t="s">
        <v>41</v>
      </c>
      <c r="O259" s="59"/>
      <c r="P259" s="150">
        <f>O259*H259</f>
        <v>0</v>
      </c>
      <c r="Q259" s="150">
        <v>1.457E-2</v>
      </c>
      <c r="R259" s="150">
        <f>Q259*H259</f>
        <v>6.8832322499999998</v>
      </c>
      <c r="S259" s="150">
        <v>0</v>
      </c>
      <c r="T259" s="15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2" t="s">
        <v>149</v>
      </c>
      <c r="AT259" s="152" t="s">
        <v>144</v>
      </c>
      <c r="AU259" s="152" t="s">
        <v>86</v>
      </c>
      <c r="AY259" s="18" t="s">
        <v>142</v>
      </c>
      <c r="BE259" s="153">
        <f>IF(N259="základní",J259,0)</f>
        <v>0</v>
      </c>
      <c r="BF259" s="153">
        <f>IF(N259="snížená",J259,0)</f>
        <v>0</v>
      </c>
      <c r="BG259" s="153">
        <f>IF(N259="zákl. přenesená",J259,0)</f>
        <v>0</v>
      </c>
      <c r="BH259" s="153">
        <f>IF(N259="sníž. přenesená",J259,0)</f>
        <v>0</v>
      </c>
      <c r="BI259" s="153">
        <f>IF(N259="nulová",J259,0)</f>
        <v>0</v>
      </c>
      <c r="BJ259" s="18" t="s">
        <v>84</v>
      </c>
      <c r="BK259" s="153">
        <f>ROUND(I259*H259,2)</f>
        <v>0</v>
      </c>
      <c r="BL259" s="18" t="s">
        <v>149</v>
      </c>
      <c r="BM259" s="152" t="s">
        <v>325</v>
      </c>
    </row>
    <row r="260" spans="1:65" s="2" customFormat="1" ht="16.5" customHeight="1">
      <c r="A260" s="33"/>
      <c r="B260" s="140"/>
      <c r="C260" s="141" t="s">
        <v>326</v>
      </c>
      <c r="D260" s="141" t="s">
        <v>144</v>
      </c>
      <c r="E260" s="142" t="s">
        <v>327</v>
      </c>
      <c r="F260" s="143" t="s">
        <v>328</v>
      </c>
      <c r="G260" s="144" t="s">
        <v>147</v>
      </c>
      <c r="H260" s="145">
        <v>472.42500000000001</v>
      </c>
      <c r="I260" s="146"/>
      <c r="J260" s="147">
        <f>ROUND(I260*H260,2)</f>
        <v>0</v>
      </c>
      <c r="K260" s="143" t="s">
        <v>148</v>
      </c>
      <c r="L260" s="34"/>
      <c r="M260" s="148" t="s">
        <v>1</v>
      </c>
      <c r="N260" s="149" t="s">
        <v>41</v>
      </c>
      <c r="O260" s="59"/>
      <c r="P260" s="150">
        <f>O260*H260</f>
        <v>0</v>
      </c>
      <c r="Q260" s="150">
        <v>2.8500000000000001E-3</v>
      </c>
      <c r="R260" s="150">
        <f>Q260*H260</f>
        <v>1.3464112500000001</v>
      </c>
      <c r="S260" s="150">
        <v>0</v>
      </c>
      <c r="T260" s="15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2" t="s">
        <v>149</v>
      </c>
      <c r="AT260" s="152" t="s">
        <v>144</v>
      </c>
      <c r="AU260" s="152" t="s">
        <v>86</v>
      </c>
      <c r="AY260" s="18" t="s">
        <v>142</v>
      </c>
      <c r="BE260" s="153">
        <f>IF(N260="základní",J260,0)</f>
        <v>0</v>
      </c>
      <c r="BF260" s="153">
        <f>IF(N260="snížená",J260,0)</f>
        <v>0</v>
      </c>
      <c r="BG260" s="153">
        <f>IF(N260="zákl. přenesená",J260,0)</f>
        <v>0</v>
      </c>
      <c r="BH260" s="153">
        <f>IF(N260="sníž. přenesená",J260,0)</f>
        <v>0</v>
      </c>
      <c r="BI260" s="153">
        <f>IF(N260="nulová",J260,0)</f>
        <v>0</v>
      </c>
      <c r="BJ260" s="18" t="s">
        <v>84</v>
      </c>
      <c r="BK260" s="153">
        <f>ROUND(I260*H260,2)</f>
        <v>0</v>
      </c>
      <c r="BL260" s="18" t="s">
        <v>149</v>
      </c>
      <c r="BM260" s="152" t="s">
        <v>329</v>
      </c>
    </row>
    <row r="261" spans="1:65" s="14" customFormat="1">
      <c r="B261" s="166"/>
      <c r="D261" s="154" t="s">
        <v>157</v>
      </c>
      <c r="E261" s="167" t="s">
        <v>1</v>
      </c>
      <c r="F261" s="168" t="s">
        <v>303</v>
      </c>
      <c r="H261" s="169">
        <v>96</v>
      </c>
      <c r="I261" s="170"/>
      <c r="L261" s="166"/>
      <c r="M261" s="171"/>
      <c r="N261" s="172"/>
      <c r="O261" s="172"/>
      <c r="P261" s="172"/>
      <c r="Q261" s="172"/>
      <c r="R261" s="172"/>
      <c r="S261" s="172"/>
      <c r="T261" s="173"/>
      <c r="AT261" s="167" t="s">
        <v>157</v>
      </c>
      <c r="AU261" s="167" t="s">
        <v>86</v>
      </c>
      <c r="AV261" s="14" t="s">
        <v>86</v>
      </c>
      <c r="AW261" s="14" t="s">
        <v>32</v>
      </c>
      <c r="AX261" s="14" t="s">
        <v>76</v>
      </c>
      <c r="AY261" s="167" t="s">
        <v>142</v>
      </c>
    </row>
    <row r="262" spans="1:65" s="14" customFormat="1">
      <c r="B262" s="166"/>
      <c r="D262" s="154" t="s">
        <v>157</v>
      </c>
      <c r="E262" s="167" t="s">
        <v>1</v>
      </c>
      <c r="F262" s="168" t="s">
        <v>304</v>
      </c>
      <c r="H262" s="169">
        <v>376.42500000000001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7" t="s">
        <v>157</v>
      </c>
      <c r="AU262" s="167" t="s">
        <v>86</v>
      </c>
      <c r="AV262" s="14" t="s">
        <v>86</v>
      </c>
      <c r="AW262" s="14" t="s">
        <v>32</v>
      </c>
      <c r="AX262" s="14" t="s">
        <v>76</v>
      </c>
      <c r="AY262" s="167" t="s">
        <v>142</v>
      </c>
    </row>
    <row r="263" spans="1:65" s="15" customFormat="1">
      <c r="B263" s="174"/>
      <c r="D263" s="154" t="s">
        <v>157</v>
      </c>
      <c r="E263" s="175" t="s">
        <v>1</v>
      </c>
      <c r="F263" s="176" t="s">
        <v>162</v>
      </c>
      <c r="H263" s="177">
        <v>472.42500000000001</v>
      </c>
      <c r="I263" s="178"/>
      <c r="L263" s="174"/>
      <c r="M263" s="179"/>
      <c r="N263" s="180"/>
      <c r="O263" s="180"/>
      <c r="P263" s="180"/>
      <c r="Q263" s="180"/>
      <c r="R263" s="180"/>
      <c r="S263" s="180"/>
      <c r="T263" s="181"/>
      <c r="AT263" s="175" t="s">
        <v>157</v>
      </c>
      <c r="AU263" s="175" t="s">
        <v>86</v>
      </c>
      <c r="AV263" s="15" t="s">
        <v>149</v>
      </c>
      <c r="AW263" s="15" t="s">
        <v>32</v>
      </c>
      <c r="AX263" s="15" t="s">
        <v>84</v>
      </c>
      <c r="AY263" s="175" t="s">
        <v>142</v>
      </c>
    </row>
    <row r="264" spans="1:65" s="2" customFormat="1" ht="16.5" customHeight="1">
      <c r="A264" s="33"/>
      <c r="B264" s="140"/>
      <c r="C264" s="141" t="s">
        <v>330</v>
      </c>
      <c r="D264" s="141" t="s">
        <v>144</v>
      </c>
      <c r="E264" s="142" t="s">
        <v>331</v>
      </c>
      <c r="F264" s="143" t="s">
        <v>332</v>
      </c>
      <c r="G264" s="144" t="s">
        <v>147</v>
      </c>
      <c r="H264" s="145">
        <v>71.099999999999994</v>
      </c>
      <c r="I264" s="146"/>
      <c r="J264" s="147">
        <f>ROUND(I264*H264,2)</f>
        <v>0</v>
      </c>
      <c r="K264" s="143" t="s">
        <v>148</v>
      </c>
      <c r="L264" s="34"/>
      <c r="M264" s="148" t="s">
        <v>1</v>
      </c>
      <c r="N264" s="149" t="s">
        <v>41</v>
      </c>
      <c r="O264" s="59"/>
      <c r="P264" s="150">
        <f>O264*H264</f>
        <v>0</v>
      </c>
      <c r="Q264" s="150">
        <v>7.3499999999999998E-3</v>
      </c>
      <c r="R264" s="150">
        <f>Q264*H264</f>
        <v>0.52258499999999997</v>
      </c>
      <c r="S264" s="150">
        <v>0</v>
      </c>
      <c r="T264" s="15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2" t="s">
        <v>149</v>
      </c>
      <c r="AT264" s="152" t="s">
        <v>144</v>
      </c>
      <c r="AU264" s="152" t="s">
        <v>86</v>
      </c>
      <c r="AY264" s="18" t="s">
        <v>142</v>
      </c>
      <c r="BE264" s="153">
        <f>IF(N264="základní",J264,0)</f>
        <v>0</v>
      </c>
      <c r="BF264" s="153">
        <f>IF(N264="snížená",J264,0)</f>
        <v>0</v>
      </c>
      <c r="BG264" s="153">
        <f>IF(N264="zákl. přenesená",J264,0)</f>
        <v>0</v>
      </c>
      <c r="BH264" s="153">
        <f>IF(N264="sníž. přenesená",J264,0)</f>
        <v>0</v>
      </c>
      <c r="BI264" s="153">
        <f>IF(N264="nulová",J264,0)</f>
        <v>0</v>
      </c>
      <c r="BJ264" s="18" t="s">
        <v>84</v>
      </c>
      <c r="BK264" s="153">
        <f>ROUND(I264*H264,2)</f>
        <v>0</v>
      </c>
      <c r="BL264" s="18" t="s">
        <v>149</v>
      </c>
      <c r="BM264" s="152" t="s">
        <v>333</v>
      </c>
    </row>
    <row r="265" spans="1:65" s="13" customFormat="1">
      <c r="B265" s="159"/>
      <c r="D265" s="154" t="s">
        <v>157</v>
      </c>
      <c r="E265" s="160" t="s">
        <v>1</v>
      </c>
      <c r="F265" s="161" t="s">
        <v>334</v>
      </c>
      <c r="H265" s="160" t="s">
        <v>1</v>
      </c>
      <c r="I265" s="162"/>
      <c r="L265" s="159"/>
      <c r="M265" s="163"/>
      <c r="N265" s="164"/>
      <c r="O265" s="164"/>
      <c r="P265" s="164"/>
      <c r="Q265" s="164"/>
      <c r="R265" s="164"/>
      <c r="S265" s="164"/>
      <c r="T265" s="165"/>
      <c r="AT265" s="160" t="s">
        <v>157</v>
      </c>
      <c r="AU265" s="160" t="s">
        <v>86</v>
      </c>
      <c r="AV265" s="13" t="s">
        <v>84</v>
      </c>
      <c r="AW265" s="13" t="s">
        <v>32</v>
      </c>
      <c r="AX265" s="13" t="s">
        <v>76</v>
      </c>
      <c r="AY265" s="160" t="s">
        <v>142</v>
      </c>
    </row>
    <row r="266" spans="1:65" s="14" customFormat="1">
      <c r="B266" s="166"/>
      <c r="D266" s="154" t="s">
        <v>157</v>
      </c>
      <c r="E266" s="167" t="s">
        <v>1</v>
      </c>
      <c r="F266" s="168" t="s">
        <v>335</v>
      </c>
      <c r="H266" s="169">
        <v>27.9</v>
      </c>
      <c r="I266" s="170"/>
      <c r="L266" s="166"/>
      <c r="M266" s="171"/>
      <c r="N266" s="172"/>
      <c r="O266" s="172"/>
      <c r="P266" s="172"/>
      <c r="Q266" s="172"/>
      <c r="R266" s="172"/>
      <c r="S266" s="172"/>
      <c r="T266" s="173"/>
      <c r="AT266" s="167" t="s">
        <v>157</v>
      </c>
      <c r="AU266" s="167" t="s">
        <v>86</v>
      </c>
      <c r="AV266" s="14" t="s">
        <v>86</v>
      </c>
      <c r="AW266" s="14" t="s">
        <v>32</v>
      </c>
      <c r="AX266" s="14" t="s">
        <v>76</v>
      </c>
      <c r="AY266" s="167" t="s">
        <v>142</v>
      </c>
    </row>
    <row r="267" spans="1:65" s="14" customFormat="1">
      <c r="B267" s="166"/>
      <c r="D267" s="154" t="s">
        <v>157</v>
      </c>
      <c r="E267" s="167" t="s">
        <v>1</v>
      </c>
      <c r="F267" s="168" t="s">
        <v>336</v>
      </c>
      <c r="H267" s="169">
        <v>43.2</v>
      </c>
      <c r="I267" s="170"/>
      <c r="L267" s="166"/>
      <c r="M267" s="171"/>
      <c r="N267" s="172"/>
      <c r="O267" s="172"/>
      <c r="P267" s="172"/>
      <c r="Q267" s="172"/>
      <c r="R267" s="172"/>
      <c r="S267" s="172"/>
      <c r="T267" s="173"/>
      <c r="AT267" s="167" t="s">
        <v>157</v>
      </c>
      <c r="AU267" s="167" t="s">
        <v>86</v>
      </c>
      <c r="AV267" s="14" t="s">
        <v>86</v>
      </c>
      <c r="AW267" s="14" t="s">
        <v>32</v>
      </c>
      <c r="AX267" s="14" t="s">
        <v>76</v>
      </c>
      <c r="AY267" s="167" t="s">
        <v>142</v>
      </c>
    </row>
    <row r="268" spans="1:65" s="15" customFormat="1">
      <c r="B268" s="174"/>
      <c r="D268" s="154" t="s">
        <v>157</v>
      </c>
      <c r="E268" s="175" t="s">
        <v>1</v>
      </c>
      <c r="F268" s="176" t="s">
        <v>162</v>
      </c>
      <c r="H268" s="177">
        <v>71.099999999999994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157</v>
      </c>
      <c r="AU268" s="175" t="s">
        <v>86</v>
      </c>
      <c r="AV268" s="15" t="s">
        <v>149</v>
      </c>
      <c r="AW268" s="15" t="s">
        <v>32</v>
      </c>
      <c r="AX268" s="15" t="s">
        <v>84</v>
      </c>
      <c r="AY268" s="175" t="s">
        <v>142</v>
      </c>
    </row>
    <row r="269" spans="1:65" s="2" customFormat="1" ht="16.5" customHeight="1">
      <c r="A269" s="33"/>
      <c r="B269" s="140"/>
      <c r="C269" s="141" t="s">
        <v>337</v>
      </c>
      <c r="D269" s="141" t="s">
        <v>144</v>
      </c>
      <c r="E269" s="142" t="s">
        <v>338</v>
      </c>
      <c r="F269" s="143" t="s">
        <v>339</v>
      </c>
      <c r="G269" s="144" t="s">
        <v>147</v>
      </c>
      <c r="H269" s="145">
        <v>323.88499999999999</v>
      </c>
      <c r="I269" s="146"/>
      <c r="J269" s="147">
        <f>ROUND(I269*H269,2)</f>
        <v>0</v>
      </c>
      <c r="K269" s="143" t="s">
        <v>148</v>
      </c>
      <c r="L269" s="34"/>
      <c r="M269" s="148" t="s">
        <v>1</v>
      </c>
      <c r="N269" s="149" t="s">
        <v>41</v>
      </c>
      <c r="O269" s="59"/>
      <c r="P269" s="150">
        <f>O269*H269</f>
        <v>0</v>
      </c>
      <c r="Q269" s="150">
        <v>1.3999999999999999E-4</v>
      </c>
      <c r="R269" s="150">
        <f>Q269*H269</f>
        <v>4.5343899999999993E-2</v>
      </c>
      <c r="S269" s="150">
        <v>0</v>
      </c>
      <c r="T269" s="15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2" t="s">
        <v>149</v>
      </c>
      <c r="AT269" s="152" t="s">
        <v>144</v>
      </c>
      <c r="AU269" s="152" t="s">
        <v>86</v>
      </c>
      <c r="AY269" s="18" t="s">
        <v>142</v>
      </c>
      <c r="BE269" s="153">
        <f>IF(N269="základní",J269,0)</f>
        <v>0</v>
      </c>
      <c r="BF269" s="153">
        <f>IF(N269="snížená",J269,0)</f>
        <v>0</v>
      </c>
      <c r="BG269" s="153">
        <f>IF(N269="zákl. přenesená",J269,0)</f>
        <v>0</v>
      </c>
      <c r="BH269" s="153">
        <f>IF(N269="sníž. přenesená",J269,0)</f>
        <v>0</v>
      </c>
      <c r="BI269" s="153">
        <f>IF(N269="nulová",J269,0)</f>
        <v>0</v>
      </c>
      <c r="BJ269" s="18" t="s">
        <v>84</v>
      </c>
      <c r="BK269" s="153">
        <f>ROUND(I269*H269,2)</f>
        <v>0</v>
      </c>
      <c r="BL269" s="18" t="s">
        <v>149</v>
      </c>
      <c r="BM269" s="152" t="s">
        <v>340</v>
      </c>
    </row>
    <row r="270" spans="1:65" s="2" customFormat="1" ht="24.2" customHeight="1">
      <c r="A270" s="33"/>
      <c r="B270" s="140"/>
      <c r="C270" s="141" t="s">
        <v>341</v>
      </c>
      <c r="D270" s="141" t="s">
        <v>144</v>
      </c>
      <c r="E270" s="142" t="s">
        <v>342</v>
      </c>
      <c r="F270" s="143" t="s">
        <v>343</v>
      </c>
      <c r="G270" s="144" t="s">
        <v>147</v>
      </c>
      <c r="H270" s="145">
        <v>231.75</v>
      </c>
      <c r="I270" s="146"/>
      <c r="J270" s="147">
        <f>ROUND(I270*H270,2)</f>
        <v>0</v>
      </c>
      <c r="K270" s="143" t="s">
        <v>148</v>
      </c>
      <c r="L270" s="34"/>
      <c r="M270" s="148" t="s">
        <v>1</v>
      </c>
      <c r="N270" s="149" t="s">
        <v>41</v>
      </c>
      <c r="O270" s="59"/>
      <c r="P270" s="150">
        <f>O270*H270</f>
        <v>0</v>
      </c>
      <c r="Q270" s="150">
        <v>8.3499999999999998E-3</v>
      </c>
      <c r="R270" s="150">
        <f>Q270*H270</f>
        <v>1.9351125</v>
      </c>
      <c r="S270" s="150">
        <v>0</v>
      </c>
      <c r="T270" s="15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2" t="s">
        <v>149</v>
      </c>
      <c r="AT270" s="152" t="s">
        <v>144</v>
      </c>
      <c r="AU270" s="152" t="s">
        <v>86</v>
      </c>
      <c r="AY270" s="18" t="s">
        <v>142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18" t="s">
        <v>84</v>
      </c>
      <c r="BK270" s="153">
        <f>ROUND(I270*H270,2)</f>
        <v>0</v>
      </c>
      <c r="BL270" s="18" t="s">
        <v>149</v>
      </c>
      <c r="BM270" s="152" t="s">
        <v>344</v>
      </c>
    </row>
    <row r="271" spans="1:65" s="14" customFormat="1">
      <c r="B271" s="166"/>
      <c r="D271" s="154" t="s">
        <v>157</v>
      </c>
      <c r="E271" s="167" t="s">
        <v>1</v>
      </c>
      <c r="F271" s="168" t="s">
        <v>345</v>
      </c>
      <c r="H271" s="169">
        <v>231.75</v>
      </c>
      <c r="I271" s="170"/>
      <c r="L271" s="166"/>
      <c r="M271" s="171"/>
      <c r="N271" s="172"/>
      <c r="O271" s="172"/>
      <c r="P271" s="172"/>
      <c r="Q271" s="172"/>
      <c r="R271" s="172"/>
      <c r="S271" s="172"/>
      <c r="T271" s="173"/>
      <c r="AT271" s="167" t="s">
        <v>157</v>
      </c>
      <c r="AU271" s="167" t="s">
        <v>86</v>
      </c>
      <c r="AV271" s="14" t="s">
        <v>86</v>
      </c>
      <c r="AW271" s="14" t="s">
        <v>32</v>
      </c>
      <c r="AX271" s="14" t="s">
        <v>76</v>
      </c>
      <c r="AY271" s="167" t="s">
        <v>142</v>
      </c>
    </row>
    <row r="272" spans="1:65" s="15" customFormat="1">
      <c r="B272" s="174"/>
      <c r="D272" s="154" t="s">
        <v>157</v>
      </c>
      <c r="E272" s="175" t="s">
        <v>1</v>
      </c>
      <c r="F272" s="176" t="s">
        <v>162</v>
      </c>
      <c r="H272" s="177">
        <v>231.75</v>
      </c>
      <c r="I272" s="178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5" t="s">
        <v>157</v>
      </c>
      <c r="AU272" s="175" t="s">
        <v>86</v>
      </c>
      <c r="AV272" s="15" t="s">
        <v>149</v>
      </c>
      <c r="AW272" s="15" t="s">
        <v>32</v>
      </c>
      <c r="AX272" s="15" t="s">
        <v>84</v>
      </c>
      <c r="AY272" s="175" t="s">
        <v>142</v>
      </c>
    </row>
    <row r="273" spans="1:65" s="2" customFormat="1" ht="16.5" customHeight="1">
      <c r="A273" s="33"/>
      <c r="B273" s="140"/>
      <c r="C273" s="182" t="s">
        <v>346</v>
      </c>
      <c r="D273" s="182" t="s">
        <v>197</v>
      </c>
      <c r="E273" s="183" t="s">
        <v>347</v>
      </c>
      <c r="F273" s="184" t="s">
        <v>348</v>
      </c>
      <c r="G273" s="185" t="s">
        <v>147</v>
      </c>
      <c r="H273" s="186">
        <v>254.92500000000001</v>
      </c>
      <c r="I273" s="187"/>
      <c r="J273" s="188">
        <f>ROUND(I273*H273,2)</f>
        <v>0</v>
      </c>
      <c r="K273" s="184" t="s">
        <v>153</v>
      </c>
      <c r="L273" s="189"/>
      <c r="M273" s="190" t="s">
        <v>1</v>
      </c>
      <c r="N273" s="191" t="s">
        <v>41</v>
      </c>
      <c r="O273" s="59"/>
      <c r="P273" s="150">
        <f>O273*H273</f>
        <v>0</v>
      </c>
      <c r="Q273" s="150">
        <v>6.9999999999999999E-4</v>
      </c>
      <c r="R273" s="150">
        <f>Q273*H273</f>
        <v>0.17844750000000001</v>
      </c>
      <c r="S273" s="150">
        <v>0</v>
      </c>
      <c r="T273" s="15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2" t="s">
        <v>186</v>
      </c>
      <c r="AT273" s="152" t="s">
        <v>197</v>
      </c>
      <c r="AU273" s="152" t="s">
        <v>86</v>
      </c>
      <c r="AY273" s="18" t="s">
        <v>142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18" t="s">
        <v>84</v>
      </c>
      <c r="BK273" s="153">
        <f>ROUND(I273*H273,2)</f>
        <v>0</v>
      </c>
      <c r="BL273" s="18" t="s">
        <v>149</v>
      </c>
      <c r="BM273" s="152" t="s">
        <v>349</v>
      </c>
    </row>
    <row r="274" spans="1:65" s="14" customFormat="1">
      <c r="B274" s="166"/>
      <c r="D274" s="154" t="s">
        <v>157</v>
      </c>
      <c r="F274" s="168" t="s">
        <v>350</v>
      </c>
      <c r="H274" s="169">
        <v>254.92500000000001</v>
      </c>
      <c r="I274" s="170"/>
      <c r="L274" s="166"/>
      <c r="M274" s="171"/>
      <c r="N274" s="172"/>
      <c r="O274" s="172"/>
      <c r="P274" s="172"/>
      <c r="Q274" s="172"/>
      <c r="R274" s="172"/>
      <c r="S274" s="172"/>
      <c r="T274" s="173"/>
      <c r="AT274" s="167" t="s">
        <v>157</v>
      </c>
      <c r="AU274" s="167" t="s">
        <v>86</v>
      </c>
      <c r="AV274" s="14" t="s">
        <v>86</v>
      </c>
      <c r="AW274" s="14" t="s">
        <v>3</v>
      </c>
      <c r="AX274" s="14" t="s">
        <v>84</v>
      </c>
      <c r="AY274" s="167" t="s">
        <v>142</v>
      </c>
    </row>
    <row r="275" spans="1:65" s="2" customFormat="1" ht="24.2" customHeight="1">
      <c r="A275" s="33"/>
      <c r="B275" s="140"/>
      <c r="C275" s="141" t="s">
        <v>351</v>
      </c>
      <c r="D275" s="141" t="s">
        <v>144</v>
      </c>
      <c r="E275" s="142" t="s">
        <v>352</v>
      </c>
      <c r="F275" s="143" t="s">
        <v>353</v>
      </c>
      <c r="G275" s="144" t="s">
        <v>147</v>
      </c>
      <c r="H275" s="145">
        <v>84.65</v>
      </c>
      <c r="I275" s="146"/>
      <c r="J275" s="147">
        <f>ROUND(I275*H275,2)</f>
        <v>0</v>
      </c>
      <c r="K275" s="143" t="s">
        <v>148</v>
      </c>
      <c r="L275" s="34"/>
      <c r="M275" s="148" t="s">
        <v>1</v>
      </c>
      <c r="N275" s="149" t="s">
        <v>41</v>
      </c>
      <c r="O275" s="59"/>
      <c r="P275" s="150">
        <f>O275*H275</f>
        <v>0</v>
      </c>
      <c r="Q275" s="150">
        <v>8.5199999999999998E-3</v>
      </c>
      <c r="R275" s="150">
        <f>Q275*H275</f>
        <v>0.72121800000000003</v>
      </c>
      <c r="S275" s="150">
        <v>0</v>
      </c>
      <c r="T275" s="15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2" t="s">
        <v>149</v>
      </c>
      <c r="AT275" s="152" t="s">
        <v>144</v>
      </c>
      <c r="AU275" s="152" t="s">
        <v>86</v>
      </c>
      <c r="AY275" s="18" t="s">
        <v>142</v>
      </c>
      <c r="BE275" s="153">
        <f>IF(N275="základní",J275,0)</f>
        <v>0</v>
      </c>
      <c r="BF275" s="153">
        <f>IF(N275="snížená",J275,0)</f>
        <v>0</v>
      </c>
      <c r="BG275" s="153">
        <f>IF(N275="zákl. přenesená",J275,0)</f>
        <v>0</v>
      </c>
      <c r="BH275" s="153">
        <f>IF(N275="sníž. přenesená",J275,0)</f>
        <v>0</v>
      </c>
      <c r="BI275" s="153">
        <f>IF(N275="nulová",J275,0)</f>
        <v>0</v>
      </c>
      <c r="BJ275" s="18" t="s">
        <v>84</v>
      </c>
      <c r="BK275" s="153">
        <f>ROUND(I275*H275,2)</f>
        <v>0</v>
      </c>
      <c r="BL275" s="18" t="s">
        <v>149</v>
      </c>
      <c r="BM275" s="152" t="s">
        <v>354</v>
      </c>
    </row>
    <row r="276" spans="1:65" s="14" customFormat="1">
      <c r="B276" s="166"/>
      <c r="D276" s="154" t="s">
        <v>157</v>
      </c>
      <c r="E276" s="167" t="s">
        <v>1</v>
      </c>
      <c r="F276" s="168" t="s">
        <v>355</v>
      </c>
      <c r="H276" s="169">
        <v>84.65</v>
      </c>
      <c r="I276" s="170"/>
      <c r="L276" s="166"/>
      <c r="M276" s="171"/>
      <c r="N276" s="172"/>
      <c r="O276" s="172"/>
      <c r="P276" s="172"/>
      <c r="Q276" s="172"/>
      <c r="R276" s="172"/>
      <c r="S276" s="172"/>
      <c r="T276" s="173"/>
      <c r="AT276" s="167" t="s">
        <v>157</v>
      </c>
      <c r="AU276" s="167" t="s">
        <v>86</v>
      </c>
      <c r="AV276" s="14" t="s">
        <v>86</v>
      </c>
      <c r="AW276" s="14" t="s">
        <v>32</v>
      </c>
      <c r="AX276" s="14" t="s">
        <v>76</v>
      </c>
      <c r="AY276" s="167" t="s">
        <v>142</v>
      </c>
    </row>
    <row r="277" spans="1:65" s="15" customFormat="1">
      <c r="B277" s="174"/>
      <c r="D277" s="154" t="s">
        <v>157</v>
      </c>
      <c r="E277" s="175" t="s">
        <v>1</v>
      </c>
      <c r="F277" s="176" t="s">
        <v>162</v>
      </c>
      <c r="H277" s="177">
        <v>84.65</v>
      </c>
      <c r="I277" s="178"/>
      <c r="L277" s="174"/>
      <c r="M277" s="179"/>
      <c r="N277" s="180"/>
      <c r="O277" s="180"/>
      <c r="P277" s="180"/>
      <c r="Q277" s="180"/>
      <c r="R277" s="180"/>
      <c r="S277" s="180"/>
      <c r="T277" s="181"/>
      <c r="AT277" s="175" t="s">
        <v>157</v>
      </c>
      <c r="AU277" s="175" t="s">
        <v>86</v>
      </c>
      <c r="AV277" s="15" t="s">
        <v>149</v>
      </c>
      <c r="AW277" s="15" t="s">
        <v>32</v>
      </c>
      <c r="AX277" s="15" t="s">
        <v>84</v>
      </c>
      <c r="AY277" s="175" t="s">
        <v>142</v>
      </c>
    </row>
    <row r="278" spans="1:65" s="2" customFormat="1" ht="16.5" customHeight="1">
      <c r="A278" s="33"/>
      <c r="B278" s="140"/>
      <c r="C278" s="182" t="s">
        <v>356</v>
      </c>
      <c r="D278" s="182" t="s">
        <v>197</v>
      </c>
      <c r="E278" s="183" t="s">
        <v>318</v>
      </c>
      <c r="F278" s="184" t="s">
        <v>319</v>
      </c>
      <c r="G278" s="185" t="s">
        <v>147</v>
      </c>
      <c r="H278" s="186">
        <v>93.114999999999995</v>
      </c>
      <c r="I278" s="187"/>
      <c r="J278" s="188">
        <f>ROUND(I278*H278,2)</f>
        <v>0</v>
      </c>
      <c r="K278" s="184" t="s">
        <v>153</v>
      </c>
      <c r="L278" s="189"/>
      <c r="M278" s="190" t="s">
        <v>1</v>
      </c>
      <c r="N278" s="191" t="s">
        <v>41</v>
      </c>
      <c r="O278" s="59"/>
      <c r="P278" s="150">
        <f>O278*H278</f>
        <v>0</v>
      </c>
      <c r="Q278" s="150">
        <v>1.4E-3</v>
      </c>
      <c r="R278" s="150">
        <f>Q278*H278</f>
        <v>0.130361</v>
      </c>
      <c r="S278" s="150">
        <v>0</v>
      </c>
      <c r="T278" s="15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2" t="s">
        <v>186</v>
      </c>
      <c r="AT278" s="152" t="s">
        <v>197</v>
      </c>
      <c r="AU278" s="152" t="s">
        <v>86</v>
      </c>
      <c r="AY278" s="18" t="s">
        <v>142</v>
      </c>
      <c r="BE278" s="153">
        <f>IF(N278="základní",J278,0)</f>
        <v>0</v>
      </c>
      <c r="BF278" s="153">
        <f>IF(N278="snížená",J278,0)</f>
        <v>0</v>
      </c>
      <c r="BG278" s="153">
        <f>IF(N278="zákl. přenesená",J278,0)</f>
        <v>0</v>
      </c>
      <c r="BH278" s="153">
        <f>IF(N278="sníž. přenesená",J278,0)</f>
        <v>0</v>
      </c>
      <c r="BI278" s="153">
        <f>IF(N278="nulová",J278,0)</f>
        <v>0</v>
      </c>
      <c r="BJ278" s="18" t="s">
        <v>84</v>
      </c>
      <c r="BK278" s="153">
        <f>ROUND(I278*H278,2)</f>
        <v>0</v>
      </c>
      <c r="BL278" s="18" t="s">
        <v>149</v>
      </c>
      <c r="BM278" s="152" t="s">
        <v>357</v>
      </c>
    </row>
    <row r="279" spans="1:65" s="14" customFormat="1">
      <c r="B279" s="166"/>
      <c r="D279" s="154" t="s">
        <v>157</v>
      </c>
      <c r="F279" s="168" t="s">
        <v>358</v>
      </c>
      <c r="H279" s="169">
        <v>93.114999999999995</v>
      </c>
      <c r="I279" s="170"/>
      <c r="L279" s="166"/>
      <c r="M279" s="171"/>
      <c r="N279" s="172"/>
      <c r="O279" s="172"/>
      <c r="P279" s="172"/>
      <c r="Q279" s="172"/>
      <c r="R279" s="172"/>
      <c r="S279" s="172"/>
      <c r="T279" s="173"/>
      <c r="AT279" s="167" t="s">
        <v>157</v>
      </c>
      <c r="AU279" s="167" t="s">
        <v>86</v>
      </c>
      <c r="AV279" s="14" t="s">
        <v>86</v>
      </c>
      <c r="AW279" s="14" t="s">
        <v>3</v>
      </c>
      <c r="AX279" s="14" t="s">
        <v>84</v>
      </c>
      <c r="AY279" s="167" t="s">
        <v>142</v>
      </c>
    </row>
    <row r="280" spans="1:65" s="2" customFormat="1" ht="24.2" customHeight="1">
      <c r="A280" s="33"/>
      <c r="B280" s="140"/>
      <c r="C280" s="141" t="s">
        <v>359</v>
      </c>
      <c r="D280" s="141" t="s">
        <v>144</v>
      </c>
      <c r="E280" s="142" t="s">
        <v>360</v>
      </c>
      <c r="F280" s="143" t="s">
        <v>361</v>
      </c>
      <c r="G280" s="144" t="s">
        <v>276</v>
      </c>
      <c r="H280" s="145">
        <v>49.9</v>
      </c>
      <c r="I280" s="146"/>
      <c r="J280" s="147">
        <f>ROUND(I280*H280,2)</f>
        <v>0</v>
      </c>
      <c r="K280" s="143" t="s">
        <v>148</v>
      </c>
      <c r="L280" s="34"/>
      <c r="M280" s="148" t="s">
        <v>1</v>
      </c>
      <c r="N280" s="149" t="s">
        <v>41</v>
      </c>
      <c r="O280" s="59"/>
      <c r="P280" s="150">
        <f>O280*H280</f>
        <v>0</v>
      </c>
      <c r="Q280" s="150">
        <v>1.7600000000000001E-3</v>
      </c>
      <c r="R280" s="150">
        <f>Q280*H280</f>
        <v>8.7823999999999999E-2</v>
      </c>
      <c r="S280" s="150">
        <v>0</v>
      </c>
      <c r="T280" s="15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2" t="s">
        <v>149</v>
      </c>
      <c r="AT280" s="152" t="s">
        <v>144</v>
      </c>
      <c r="AU280" s="152" t="s">
        <v>86</v>
      </c>
      <c r="AY280" s="18" t="s">
        <v>142</v>
      </c>
      <c r="BE280" s="153">
        <f>IF(N280="základní",J280,0)</f>
        <v>0</v>
      </c>
      <c r="BF280" s="153">
        <f>IF(N280="snížená",J280,0)</f>
        <v>0</v>
      </c>
      <c r="BG280" s="153">
        <f>IF(N280="zákl. přenesená",J280,0)</f>
        <v>0</v>
      </c>
      <c r="BH280" s="153">
        <f>IF(N280="sníž. přenesená",J280,0)</f>
        <v>0</v>
      </c>
      <c r="BI280" s="153">
        <f>IF(N280="nulová",J280,0)</f>
        <v>0</v>
      </c>
      <c r="BJ280" s="18" t="s">
        <v>84</v>
      </c>
      <c r="BK280" s="153">
        <f>ROUND(I280*H280,2)</f>
        <v>0</v>
      </c>
      <c r="BL280" s="18" t="s">
        <v>149</v>
      </c>
      <c r="BM280" s="152" t="s">
        <v>362</v>
      </c>
    </row>
    <row r="281" spans="1:65" s="14" customFormat="1">
      <c r="B281" s="166"/>
      <c r="D281" s="154" t="s">
        <v>157</v>
      </c>
      <c r="E281" s="167" t="s">
        <v>1</v>
      </c>
      <c r="F281" s="168" t="s">
        <v>363</v>
      </c>
      <c r="H281" s="169">
        <v>49.9</v>
      </c>
      <c r="I281" s="170"/>
      <c r="L281" s="166"/>
      <c r="M281" s="171"/>
      <c r="N281" s="172"/>
      <c r="O281" s="172"/>
      <c r="P281" s="172"/>
      <c r="Q281" s="172"/>
      <c r="R281" s="172"/>
      <c r="S281" s="172"/>
      <c r="T281" s="173"/>
      <c r="AT281" s="167" t="s">
        <v>157</v>
      </c>
      <c r="AU281" s="167" t="s">
        <v>86</v>
      </c>
      <c r="AV281" s="14" t="s">
        <v>86</v>
      </c>
      <c r="AW281" s="14" t="s">
        <v>32</v>
      </c>
      <c r="AX281" s="14" t="s">
        <v>76</v>
      </c>
      <c r="AY281" s="167" t="s">
        <v>142</v>
      </c>
    </row>
    <row r="282" spans="1:65" s="15" customFormat="1">
      <c r="B282" s="174"/>
      <c r="D282" s="154" t="s">
        <v>157</v>
      </c>
      <c r="E282" s="175" t="s">
        <v>1</v>
      </c>
      <c r="F282" s="176" t="s">
        <v>162</v>
      </c>
      <c r="H282" s="177">
        <v>49.9</v>
      </c>
      <c r="I282" s="178"/>
      <c r="L282" s="174"/>
      <c r="M282" s="179"/>
      <c r="N282" s="180"/>
      <c r="O282" s="180"/>
      <c r="P282" s="180"/>
      <c r="Q282" s="180"/>
      <c r="R282" s="180"/>
      <c r="S282" s="180"/>
      <c r="T282" s="181"/>
      <c r="AT282" s="175" t="s">
        <v>157</v>
      </c>
      <c r="AU282" s="175" t="s">
        <v>86</v>
      </c>
      <c r="AV282" s="15" t="s">
        <v>149</v>
      </c>
      <c r="AW282" s="15" t="s">
        <v>32</v>
      </c>
      <c r="AX282" s="15" t="s">
        <v>84</v>
      </c>
      <c r="AY282" s="175" t="s">
        <v>142</v>
      </c>
    </row>
    <row r="283" spans="1:65" s="2" customFormat="1" ht="16.5" customHeight="1">
      <c r="A283" s="33"/>
      <c r="B283" s="140"/>
      <c r="C283" s="182" t="s">
        <v>364</v>
      </c>
      <c r="D283" s="182" t="s">
        <v>197</v>
      </c>
      <c r="E283" s="183" t="s">
        <v>365</v>
      </c>
      <c r="F283" s="184" t="s">
        <v>366</v>
      </c>
      <c r="G283" s="185" t="s">
        <v>147</v>
      </c>
      <c r="H283" s="186">
        <v>9.98</v>
      </c>
      <c r="I283" s="187"/>
      <c r="J283" s="188">
        <f>ROUND(I283*H283,2)</f>
        <v>0</v>
      </c>
      <c r="K283" s="184" t="s">
        <v>153</v>
      </c>
      <c r="L283" s="189"/>
      <c r="M283" s="190" t="s">
        <v>1</v>
      </c>
      <c r="N283" s="191" t="s">
        <v>41</v>
      </c>
      <c r="O283" s="59"/>
      <c r="P283" s="150">
        <f>O283*H283</f>
        <v>0</v>
      </c>
      <c r="Q283" s="150">
        <v>5.5999999999999995E-4</v>
      </c>
      <c r="R283" s="150">
        <f>Q283*H283</f>
        <v>5.5887999999999997E-3</v>
      </c>
      <c r="S283" s="150">
        <v>0</v>
      </c>
      <c r="T283" s="15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2" t="s">
        <v>186</v>
      </c>
      <c r="AT283" s="152" t="s">
        <v>197</v>
      </c>
      <c r="AU283" s="152" t="s">
        <v>86</v>
      </c>
      <c r="AY283" s="18" t="s">
        <v>142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8" t="s">
        <v>84</v>
      </c>
      <c r="BK283" s="153">
        <f>ROUND(I283*H283,2)</f>
        <v>0</v>
      </c>
      <c r="BL283" s="18" t="s">
        <v>149</v>
      </c>
      <c r="BM283" s="152" t="s">
        <v>367</v>
      </c>
    </row>
    <row r="284" spans="1:65" s="14" customFormat="1">
      <c r="B284" s="166"/>
      <c r="D284" s="154" t="s">
        <v>157</v>
      </c>
      <c r="F284" s="168" t="s">
        <v>368</v>
      </c>
      <c r="H284" s="169">
        <v>9.98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7" t="s">
        <v>157</v>
      </c>
      <c r="AU284" s="167" t="s">
        <v>86</v>
      </c>
      <c r="AV284" s="14" t="s">
        <v>86</v>
      </c>
      <c r="AW284" s="14" t="s">
        <v>3</v>
      </c>
      <c r="AX284" s="14" t="s">
        <v>84</v>
      </c>
      <c r="AY284" s="167" t="s">
        <v>142</v>
      </c>
    </row>
    <row r="285" spans="1:65" s="2" customFormat="1" ht="24.2" customHeight="1">
      <c r="A285" s="33"/>
      <c r="B285" s="140"/>
      <c r="C285" s="141" t="s">
        <v>369</v>
      </c>
      <c r="D285" s="141" t="s">
        <v>144</v>
      </c>
      <c r="E285" s="142" t="s">
        <v>360</v>
      </c>
      <c r="F285" s="143" t="s">
        <v>361</v>
      </c>
      <c r="G285" s="144" t="s">
        <v>276</v>
      </c>
      <c r="H285" s="145">
        <v>18.5</v>
      </c>
      <c r="I285" s="146"/>
      <c r="J285" s="147">
        <f>ROUND(I285*H285,2)</f>
        <v>0</v>
      </c>
      <c r="K285" s="143" t="s">
        <v>148</v>
      </c>
      <c r="L285" s="34"/>
      <c r="M285" s="148" t="s">
        <v>1</v>
      </c>
      <c r="N285" s="149" t="s">
        <v>41</v>
      </c>
      <c r="O285" s="59"/>
      <c r="P285" s="150">
        <f>O285*H285</f>
        <v>0</v>
      </c>
      <c r="Q285" s="150">
        <v>1.7600000000000001E-3</v>
      </c>
      <c r="R285" s="150">
        <f>Q285*H285</f>
        <v>3.2559999999999999E-2</v>
      </c>
      <c r="S285" s="150">
        <v>0</v>
      </c>
      <c r="T285" s="15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2" t="s">
        <v>149</v>
      </c>
      <c r="AT285" s="152" t="s">
        <v>144</v>
      </c>
      <c r="AU285" s="152" t="s">
        <v>86</v>
      </c>
      <c r="AY285" s="18" t="s">
        <v>142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18" t="s">
        <v>84</v>
      </c>
      <c r="BK285" s="153">
        <f>ROUND(I285*H285,2)</f>
        <v>0</v>
      </c>
      <c r="BL285" s="18" t="s">
        <v>149</v>
      </c>
      <c r="BM285" s="152" t="s">
        <v>370</v>
      </c>
    </row>
    <row r="286" spans="1:65" s="14" customFormat="1">
      <c r="B286" s="166"/>
      <c r="D286" s="154" t="s">
        <v>157</v>
      </c>
      <c r="E286" s="167" t="s">
        <v>1</v>
      </c>
      <c r="F286" s="168" t="s">
        <v>371</v>
      </c>
      <c r="H286" s="169">
        <v>18.5</v>
      </c>
      <c r="I286" s="170"/>
      <c r="L286" s="166"/>
      <c r="M286" s="171"/>
      <c r="N286" s="172"/>
      <c r="O286" s="172"/>
      <c r="P286" s="172"/>
      <c r="Q286" s="172"/>
      <c r="R286" s="172"/>
      <c r="S286" s="172"/>
      <c r="T286" s="173"/>
      <c r="AT286" s="167" t="s">
        <v>157</v>
      </c>
      <c r="AU286" s="167" t="s">
        <v>86</v>
      </c>
      <c r="AV286" s="14" t="s">
        <v>86</v>
      </c>
      <c r="AW286" s="14" t="s">
        <v>32</v>
      </c>
      <c r="AX286" s="14" t="s">
        <v>76</v>
      </c>
      <c r="AY286" s="167" t="s">
        <v>142</v>
      </c>
    </row>
    <row r="287" spans="1:65" s="15" customFormat="1">
      <c r="B287" s="174"/>
      <c r="D287" s="154" t="s">
        <v>157</v>
      </c>
      <c r="E287" s="175" t="s">
        <v>1</v>
      </c>
      <c r="F287" s="176" t="s">
        <v>162</v>
      </c>
      <c r="H287" s="177">
        <v>18.5</v>
      </c>
      <c r="I287" s="178"/>
      <c r="L287" s="174"/>
      <c r="M287" s="179"/>
      <c r="N287" s="180"/>
      <c r="O287" s="180"/>
      <c r="P287" s="180"/>
      <c r="Q287" s="180"/>
      <c r="R287" s="180"/>
      <c r="S287" s="180"/>
      <c r="T287" s="181"/>
      <c r="AT287" s="175" t="s">
        <v>157</v>
      </c>
      <c r="AU287" s="175" t="s">
        <v>86</v>
      </c>
      <c r="AV287" s="15" t="s">
        <v>149</v>
      </c>
      <c r="AW287" s="15" t="s">
        <v>32</v>
      </c>
      <c r="AX287" s="15" t="s">
        <v>84</v>
      </c>
      <c r="AY287" s="175" t="s">
        <v>142</v>
      </c>
    </row>
    <row r="288" spans="1:65" s="2" customFormat="1" ht="16.5" customHeight="1">
      <c r="A288" s="33"/>
      <c r="B288" s="140"/>
      <c r="C288" s="182" t="s">
        <v>372</v>
      </c>
      <c r="D288" s="182" t="s">
        <v>197</v>
      </c>
      <c r="E288" s="183" t="s">
        <v>373</v>
      </c>
      <c r="F288" s="184" t="s">
        <v>374</v>
      </c>
      <c r="G288" s="185" t="s">
        <v>147</v>
      </c>
      <c r="H288" s="186">
        <v>3.7</v>
      </c>
      <c r="I288" s="187"/>
      <c r="J288" s="188">
        <f>ROUND(I288*H288,2)</f>
        <v>0</v>
      </c>
      <c r="K288" s="184" t="s">
        <v>153</v>
      </c>
      <c r="L288" s="189"/>
      <c r="M288" s="190" t="s">
        <v>1</v>
      </c>
      <c r="N288" s="191" t="s">
        <v>41</v>
      </c>
      <c r="O288" s="59"/>
      <c r="P288" s="150">
        <f>O288*H288</f>
        <v>0</v>
      </c>
      <c r="Q288" s="150">
        <v>1.1999999999999999E-3</v>
      </c>
      <c r="R288" s="150">
        <f>Q288*H288</f>
        <v>4.4399999999999995E-3</v>
      </c>
      <c r="S288" s="150">
        <v>0</v>
      </c>
      <c r="T288" s="151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2" t="s">
        <v>186</v>
      </c>
      <c r="AT288" s="152" t="s">
        <v>197</v>
      </c>
      <c r="AU288" s="152" t="s">
        <v>86</v>
      </c>
      <c r="AY288" s="18" t="s">
        <v>142</v>
      </c>
      <c r="BE288" s="153">
        <f>IF(N288="základní",J288,0)</f>
        <v>0</v>
      </c>
      <c r="BF288" s="153">
        <f>IF(N288="snížená",J288,0)</f>
        <v>0</v>
      </c>
      <c r="BG288" s="153">
        <f>IF(N288="zákl. přenesená",J288,0)</f>
        <v>0</v>
      </c>
      <c r="BH288" s="153">
        <f>IF(N288="sníž. přenesená",J288,0)</f>
        <v>0</v>
      </c>
      <c r="BI288" s="153">
        <f>IF(N288="nulová",J288,0)</f>
        <v>0</v>
      </c>
      <c r="BJ288" s="18" t="s">
        <v>84</v>
      </c>
      <c r="BK288" s="153">
        <f>ROUND(I288*H288,2)</f>
        <v>0</v>
      </c>
      <c r="BL288" s="18" t="s">
        <v>149</v>
      </c>
      <c r="BM288" s="152" t="s">
        <v>375</v>
      </c>
    </row>
    <row r="289" spans="1:65" s="14" customFormat="1">
      <c r="B289" s="166"/>
      <c r="D289" s="154" t="s">
        <v>157</v>
      </c>
      <c r="F289" s="168" t="s">
        <v>376</v>
      </c>
      <c r="H289" s="169">
        <v>3.7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157</v>
      </c>
      <c r="AU289" s="167" t="s">
        <v>86</v>
      </c>
      <c r="AV289" s="14" t="s">
        <v>86</v>
      </c>
      <c r="AW289" s="14" t="s">
        <v>3</v>
      </c>
      <c r="AX289" s="14" t="s">
        <v>84</v>
      </c>
      <c r="AY289" s="167" t="s">
        <v>142</v>
      </c>
    </row>
    <row r="290" spans="1:65" s="2" customFormat="1" ht="24.2" customHeight="1">
      <c r="A290" s="33"/>
      <c r="B290" s="140"/>
      <c r="C290" s="141" t="s">
        <v>377</v>
      </c>
      <c r="D290" s="141" t="s">
        <v>144</v>
      </c>
      <c r="E290" s="142" t="s">
        <v>378</v>
      </c>
      <c r="F290" s="143" t="s">
        <v>379</v>
      </c>
      <c r="G290" s="144" t="s">
        <v>147</v>
      </c>
      <c r="H290" s="145">
        <v>84.65</v>
      </c>
      <c r="I290" s="146"/>
      <c r="J290" s="147">
        <f>ROUND(I290*H290,2)</f>
        <v>0</v>
      </c>
      <c r="K290" s="143" t="s">
        <v>148</v>
      </c>
      <c r="L290" s="34"/>
      <c r="M290" s="148" t="s">
        <v>1</v>
      </c>
      <c r="N290" s="149" t="s">
        <v>41</v>
      </c>
      <c r="O290" s="59"/>
      <c r="P290" s="150">
        <f>O290*H290</f>
        <v>0</v>
      </c>
      <c r="Q290" s="150">
        <v>8.0000000000000007E-5</v>
      </c>
      <c r="R290" s="150">
        <f>Q290*H290</f>
        <v>6.7720000000000011E-3</v>
      </c>
      <c r="S290" s="150">
        <v>0</v>
      </c>
      <c r="T290" s="15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2" t="s">
        <v>149</v>
      </c>
      <c r="AT290" s="152" t="s">
        <v>144</v>
      </c>
      <c r="AU290" s="152" t="s">
        <v>86</v>
      </c>
      <c r="AY290" s="18" t="s">
        <v>142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8" t="s">
        <v>84</v>
      </c>
      <c r="BK290" s="153">
        <f>ROUND(I290*H290,2)</f>
        <v>0</v>
      </c>
      <c r="BL290" s="18" t="s">
        <v>149</v>
      </c>
      <c r="BM290" s="152" t="s">
        <v>380</v>
      </c>
    </row>
    <row r="291" spans="1:65" s="2" customFormat="1" ht="16.5" customHeight="1">
      <c r="A291" s="33"/>
      <c r="B291" s="140"/>
      <c r="C291" s="141" t="s">
        <v>381</v>
      </c>
      <c r="D291" s="141" t="s">
        <v>144</v>
      </c>
      <c r="E291" s="142" t="s">
        <v>382</v>
      </c>
      <c r="F291" s="143" t="s">
        <v>383</v>
      </c>
      <c r="G291" s="144" t="s">
        <v>147</v>
      </c>
      <c r="H291" s="145">
        <v>71.099999999999994</v>
      </c>
      <c r="I291" s="146"/>
      <c r="J291" s="147">
        <f>ROUND(I291*H291,2)</f>
        <v>0</v>
      </c>
      <c r="K291" s="143" t="s">
        <v>148</v>
      </c>
      <c r="L291" s="34"/>
      <c r="M291" s="148" t="s">
        <v>1</v>
      </c>
      <c r="N291" s="149" t="s">
        <v>41</v>
      </c>
      <c r="O291" s="59"/>
      <c r="P291" s="150">
        <f>O291*H291</f>
        <v>0</v>
      </c>
      <c r="Q291" s="150">
        <v>3.15E-2</v>
      </c>
      <c r="R291" s="150">
        <f>Q291*H291</f>
        <v>2.2396499999999997</v>
      </c>
      <c r="S291" s="150">
        <v>0</v>
      </c>
      <c r="T291" s="15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2" t="s">
        <v>149</v>
      </c>
      <c r="AT291" s="152" t="s">
        <v>144</v>
      </c>
      <c r="AU291" s="152" t="s">
        <v>86</v>
      </c>
      <c r="AY291" s="18" t="s">
        <v>142</v>
      </c>
      <c r="BE291" s="153">
        <f>IF(N291="základní",J291,0)</f>
        <v>0</v>
      </c>
      <c r="BF291" s="153">
        <f>IF(N291="snížená",J291,0)</f>
        <v>0</v>
      </c>
      <c r="BG291" s="153">
        <f>IF(N291="zákl. přenesená",J291,0)</f>
        <v>0</v>
      </c>
      <c r="BH291" s="153">
        <f>IF(N291="sníž. přenesená",J291,0)</f>
        <v>0</v>
      </c>
      <c r="BI291" s="153">
        <f>IF(N291="nulová",J291,0)</f>
        <v>0</v>
      </c>
      <c r="BJ291" s="18" t="s">
        <v>84</v>
      </c>
      <c r="BK291" s="153">
        <f>ROUND(I291*H291,2)</f>
        <v>0</v>
      </c>
      <c r="BL291" s="18" t="s">
        <v>149</v>
      </c>
      <c r="BM291" s="152" t="s">
        <v>384</v>
      </c>
    </row>
    <row r="292" spans="1:65" s="13" customFormat="1">
      <c r="B292" s="159"/>
      <c r="D292" s="154" t="s">
        <v>157</v>
      </c>
      <c r="E292" s="160" t="s">
        <v>1</v>
      </c>
      <c r="F292" s="161" t="s">
        <v>334</v>
      </c>
      <c r="H292" s="160" t="s">
        <v>1</v>
      </c>
      <c r="I292" s="162"/>
      <c r="L292" s="159"/>
      <c r="M292" s="163"/>
      <c r="N292" s="164"/>
      <c r="O292" s="164"/>
      <c r="P292" s="164"/>
      <c r="Q292" s="164"/>
      <c r="R292" s="164"/>
      <c r="S292" s="164"/>
      <c r="T292" s="165"/>
      <c r="AT292" s="160" t="s">
        <v>157</v>
      </c>
      <c r="AU292" s="160" t="s">
        <v>86</v>
      </c>
      <c r="AV292" s="13" t="s">
        <v>84</v>
      </c>
      <c r="AW292" s="13" t="s">
        <v>32</v>
      </c>
      <c r="AX292" s="13" t="s">
        <v>76</v>
      </c>
      <c r="AY292" s="160" t="s">
        <v>142</v>
      </c>
    </row>
    <row r="293" spans="1:65" s="14" customFormat="1">
      <c r="B293" s="166"/>
      <c r="D293" s="154" t="s">
        <v>157</v>
      </c>
      <c r="E293" s="167" t="s">
        <v>1</v>
      </c>
      <c r="F293" s="168" t="s">
        <v>335</v>
      </c>
      <c r="H293" s="169">
        <v>27.9</v>
      </c>
      <c r="I293" s="170"/>
      <c r="L293" s="166"/>
      <c r="M293" s="171"/>
      <c r="N293" s="172"/>
      <c r="O293" s="172"/>
      <c r="P293" s="172"/>
      <c r="Q293" s="172"/>
      <c r="R293" s="172"/>
      <c r="S293" s="172"/>
      <c r="T293" s="173"/>
      <c r="AT293" s="167" t="s">
        <v>157</v>
      </c>
      <c r="AU293" s="167" t="s">
        <v>86</v>
      </c>
      <c r="AV293" s="14" t="s">
        <v>86</v>
      </c>
      <c r="AW293" s="14" t="s">
        <v>32</v>
      </c>
      <c r="AX293" s="14" t="s">
        <v>76</v>
      </c>
      <c r="AY293" s="167" t="s">
        <v>142</v>
      </c>
    </row>
    <row r="294" spans="1:65" s="14" customFormat="1">
      <c r="B294" s="166"/>
      <c r="D294" s="154" t="s">
        <v>157</v>
      </c>
      <c r="E294" s="167" t="s">
        <v>1</v>
      </c>
      <c r="F294" s="168" t="s">
        <v>336</v>
      </c>
      <c r="H294" s="169">
        <v>43.2</v>
      </c>
      <c r="I294" s="170"/>
      <c r="L294" s="166"/>
      <c r="M294" s="171"/>
      <c r="N294" s="172"/>
      <c r="O294" s="172"/>
      <c r="P294" s="172"/>
      <c r="Q294" s="172"/>
      <c r="R294" s="172"/>
      <c r="S294" s="172"/>
      <c r="T294" s="173"/>
      <c r="AT294" s="167" t="s">
        <v>157</v>
      </c>
      <c r="AU294" s="167" t="s">
        <v>86</v>
      </c>
      <c r="AV294" s="14" t="s">
        <v>86</v>
      </c>
      <c r="AW294" s="14" t="s">
        <v>32</v>
      </c>
      <c r="AX294" s="14" t="s">
        <v>76</v>
      </c>
      <c r="AY294" s="167" t="s">
        <v>142</v>
      </c>
    </row>
    <row r="295" spans="1:65" s="15" customFormat="1">
      <c r="B295" s="174"/>
      <c r="D295" s="154" t="s">
        <v>157</v>
      </c>
      <c r="E295" s="175" t="s">
        <v>1</v>
      </c>
      <c r="F295" s="176" t="s">
        <v>162</v>
      </c>
      <c r="H295" s="177">
        <v>71.099999999999994</v>
      </c>
      <c r="I295" s="178"/>
      <c r="L295" s="174"/>
      <c r="M295" s="179"/>
      <c r="N295" s="180"/>
      <c r="O295" s="180"/>
      <c r="P295" s="180"/>
      <c r="Q295" s="180"/>
      <c r="R295" s="180"/>
      <c r="S295" s="180"/>
      <c r="T295" s="181"/>
      <c r="AT295" s="175" t="s">
        <v>157</v>
      </c>
      <c r="AU295" s="175" t="s">
        <v>86</v>
      </c>
      <c r="AV295" s="15" t="s">
        <v>149</v>
      </c>
      <c r="AW295" s="15" t="s">
        <v>32</v>
      </c>
      <c r="AX295" s="15" t="s">
        <v>84</v>
      </c>
      <c r="AY295" s="175" t="s">
        <v>142</v>
      </c>
    </row>
    <row r="296" spans="1:65" s="2" customFormat="1" ht="16.5" customHeight="1">
      <c r="A296" s="33"/>
      <c r="B296" s="140"/>
      <c r="C296" s="141" t="s">
        <v>385</v>
      </c>
      <c r="D296" s="141" t="s">
        <v>144</v>
      </c>
      <c r="E296" s="142" t="s">
        <v>386</v>
      </c>
      <c r="F296" s="143" t="s">
        <v>387</v>
      </c>
      <c r="G296" s="144" t="s">
        <v>147</v>
      </c>
      <c r="H296" s="145">
        <v>71.099999999999994</v>
      </c>
      <c r="I296" s="146"/>
      <c r="J296" s="147">
        <f>ROUND(I296*H296,2)</f>
        <v>0</v>
      </c>
      <c r="K296" s="143" t="s">
        <v>148</v>
      </c>
      <c r="L296" s="34"/>
      <c r="M296" s="148" t="s">
        <v>1</v>
      </c>
      <c r="N296" s="149" t="s">
        <v>41</v>
      </c>
      <c r="O296" s="59"/>
      <c r="P296" s="150">
        <f>O296*H296</f>
        <v>0</v>
      </c>
      <c r="Q296" s="150">
        <v>6.4999999999999997E-3</v>
      </c>
      <c r="R296" s="150">
        <f>Q296*H296</f>
        <v>0.46214999999999995</v>
      </c>
      <c r="S296" s="150">
        <v>0</v>
      </c>
      <c r="T296" s="15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2" t="s">
        <v>149</v>
      </c>
      <c r="AT296" s="152" t="s">
        <v>144</v>
      </c>
      <c r="AU296" s="152" t="s">
        <v>86</v>
      </c>
      <c r="AY296" s="18" t="s">
        <v>142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18" t="s">
        <v>84</v>
      </c>
      <c r="BK296" s="153">
        <f>ROUND(I296*H296,2)</f>
        <v>0</v>
      </c>
      <c r="BL296" s="18" t="s">
        <v>149</v>
      </c>
      <c r="BM296" s="152" t="s">
        <v>388</v>
      </c>
    </row>
    <row r="297" spans="1:65" s="2" customFormat="1" ht="16.5" customHeight="1">
      <c r="A297" s="33"/>
      <c r="B297" s="140"/>
      <c r="C297" s="141" t="s">
        <v>389</v>
      </c>
      <c r="D297" s="141" t="s">
        <v>144</v>
      </c>
      <c r="E297" s="142" t="s">
        <v>390</v>
      </c>
      <c r="F297" s="143" t="s">
        <v>391</v>
      </c>
      <c r="G297" s="144" t="s">
        <v>147</v>
      </c>
      <c r="H297" s="145">
        <v>323.88499999999999</v>
      </c>
      <c r="I297" s="146"/>
      <c r="J297" s="147">
        <f>ROUND(I297*H297,2)</f>
        <v>0</v>
      </c>
      <c r="K297" s="143" t="s">
        <v>148</v>
      </c>
      <c r="L297" s="34"/>
      <c r="M297" s="148" t="s">
        <v>1</v>
      </c>
      <c r="N297" s="149" t="s">
        <v>41</v>
      </c>
      <c r="O297" s="59"/>
      <c r="P297" s="150">
        <f>O297*H297</f>
        <v>0</v>
      </c>
      <c r="Q297" s="150">
        <v>1.457E-2</v>
      </c>
      <c r="R297" s="150">
        <f>Q297*H297</f>
        <v>4.7190044499999999</v>
      </c>
      <c r="S297" s="150">
        <v>0</v>
      </c>
      <c r="T297" s="15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2" t="s">
        <v>149</v>
      </c>
      <c r="AT297" s="152" t="s">
        <v>144</v>
      </c>
      <c r="AU297" s="152" t="s">
        <v>86</v>
      </c>
      <c r="AY297" s="18" t="s">
        <v>142</v>
      </c>
      <c r="BE297" s="153">
        <f>IF(N297="základní",J297,0)</f>
        <v>0</v>
      </c>
      <c r="BF297" s="153">
        <f>IF(N297="snížená",J297,0)</f>
        <v>0</v>
      </c>
      <c r="BG297" s="153">
        <f>IF(N297="zákl. přenesená",J297,0)</f>
        <v>0</v>
      </c>
      <c r="BH297" s="153">
        <f>IF(N297="sníž. přenesená",J297,0)</f>
        <v>0</v>
      </c>
      <c r="BI297" s="153">
        <f>IF(N297="nulová",J297,0)</f>
        <v>0</v>
      </c>
      <c r="BJ297" s="18" t="s">
        <v>84</v>
      </c>
      <c r="BK297" s="153">
        <f>ROUND(I297*H297,2)</f>
        <v>0</v>
      </c>
      <c r="BL297" s="18" t="s">
        <v>149</v>
      </c>
      <c r="BM297" s="152" t="s">
        <v>392</v>
      </c>
    </row>
    <row r="298" spans="1:65" s="2" customFormat="1" ht="16.5" customHeight="1">
      <c r="A298" s="33"/>
      <c r="B298" s="140"/>
      <c r="C298" s="141" t="s">
        <v>393</v>
      </c>
      <c r="D298" s="141" t="s">
        <v>144</v>
      </c>
      <c r="E298" s="142" t="s">
        <v>394</v>
      </c>
      <c r="F298" s="143" t="s">
        <v>395</v>
      </c>
      <c r="G298" s="144" t="s">
        <v>147</v>
      </c>
      <c r="H298" s="145">
        <v>92.135000000000005</v>
      </c>
      <c r="I298" s="146"/>
      <c r="J298" s="147">
        <f>ROUND(I298*H298,2)</f>
        <v>0</v>
      </c>
      <c r="K298" s="143" t="s">
        <v>153</v>
      </c>
      <c r="L298" s="34"/>
      <c r="M298" s="148" t="s">
        <v>1</v>
      </c>
      <c r="N298" s="149" t="s">
        <v>41</v>
      </c>
      <c r="O298" s="59"/>
      <c r="P298" s="150">
        <f>O298*H298</f>
        <v>0</v>
      </c>
      <c r="Q298" s="150">
        <v>0</v>
      </c>
      <c r="R298" s="150">
        <f>Q298*H298</f>
        <v>0</v>
      </c>
      <c r="S298" s="150">
        <v>0</v>
      </c>
      <c r="T298" s="151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2" t="s">
        <v>149</v>
      </c>
      <c r="AT298" s="152" t="s">
        <v>144</v>
      </c>
      <c r="AU298" s="152" t="s">
        <v>86</v>
      </c>
      <c r="AY298" s="18" t="s">
        <v>142</v>
      </c>
      <c r="BE298" s="153">
        <f>IF(N298="základní",J298,0)</f>
        <v>0</v>
      </c>
      <c r="BF298" s="153">
        <f>IF(N298="snížená",J298,0)</f>
        <v>0</v>
      </c>
      <c r="BG298" s="153">
        <f>IF(N298="zákl. přenesená",J298,0)</f>
        <v>0</v>
      </c>
      <c r="BH298" s="153">
        <f>IF(N298="sníž. přenesená",J298,0)</f>
        <v>0</v>
      </c>
      <c r="BI298" s="153">
        <f>IF(N298="nulová",J298,0)</f>
        <v>0</v>
      </c>
      <c r="BJ298" s="18" t="s">
        <v>84</v>
      </c>
      <c r="BK298" s="153">
        <f>ROUND(I298*H298,2)</f>
        <v>0</v>
      </c>
      <c r="BL298" s="18" t="s">
        <v>149</v>
      </c>
      <c r="BM298" s="152" t="s">
        <v>396</v>
      </c>
    </row>
    <row r="299" spans="1:65" s="13" customFormat="1">
      <c r="B299" s="159"/>
      <c r="D299" s="154" t="s">
        <v>157</v>
      </c>
      <c r="E299" s="160" t="s">
        <v>1</v>
      </c>
      <c r="F299" s="161" t="s">
        <v>397</v>
      </c>
      <c r="H299" s="160" t="s">
        <v>1</v>
      </c>
      <c r="I299" s="162"/>
      <c r="L299" s="159"/>
      <c r="M299" s="163"/>
      <c r="N299" s="164"/>
      <c r="O299" s="164"/>
      <c r="P299" s="164"/>
      <c r="Q299" s="164"/>
      <c r="R299" s="164"/>
      <c r="S299" s="164"/>
      <c r="T299" s="165"/>
      <c r="AT299" s="160" t="s">
        <v>157</v>
      </c>
      <c r="AU299" s="160" t="s">
        <v>86</v>
      </c>
      <c r="AV299" s="13" t="s">
        <v>84</v>
      </c>
      <c r="AW299" s="13" t="s">
        <v>32</v>
      </c>
      <c r="AX299" s="13" t="s">
        <v>76</v>
      </c>
      <c r="AY299" s="160" t="s">
        <v>142</v>
      </c>
    </row>
    <row r="300" spans="1:65" s="13" customFormat="1">
      <c r="B300" s="159"/>
      <c r="D300" s="154" t="s">
        <v>157</v>
      </c>
      <c r="E300" s="160" t="s">
        <v>1</v>
      </c>
      <c r="F300" s="161" t="s">
        <v>398</v>
      </c>
      <c r="H300" s="160" t="s">
        <v>1</v>
      </c>
      <c r="I300" s="162"/>
      <c r="L300" s="159"/>
      <c r="M300" s="163"/>
      <c r="N300" s="164"/>
      <c r="O300" s="164"/>
      <c r="P300" s="164"/>
      <c r="Q300" s="164"/>
      <c r="R300" s="164"/>
      <c r="S300" s="164"/>
      <c r="T300" s="165"/>
      <c r="AT300" s="160" t="s">
        <v>157</v>
      </c>
      <c r="AU300" s="160" t="s">
        <v>86</v>
      </c>
      <c r="AV300" s="13" t="s">
        <v>84</v>
      </c>
      <c r="AW300" s="13" t="s">
        <v>32</v>
      </c>
      <c r="AX300" s="13" t="s">
        <v>76</v>
      </c>
      <c r="AY300" s="160" t="s">
        <v>142</v>
      </c>
    </row>
    <row r="301" spans="1:65" s="13" customFormat="1">
      <c r="B301" s="159"/>
      <c r="D301" s="154" t="s">
        <v>157</v>
      </c>
      <c r="E301" s="160" t="s">
        <v>1</v>
      </c>
      <c r="F301" s="161" t="s">
        <v>399</v>
      </c>
      <c r="H301" s="160" t="s">
        <v>1</v>
      </c>
      <c r="I301" s="162"/>
      <c r="L301" s="159"/>
      <c r="M301" s="163"/>
      <c r="N301" s="164"/>
      <c r="O301" s="164"/>
      <c r="P301" s="164"/>
      <c r="Q301" s="164"/>
      <c r="R301" s="164"/>
      <c r="S301" s="164"/>
      <c r="T301" s="165"/>
      <c r="AT301" s="160" t="s">
        <v>157</v>
      </c>
      <c r="AU301" s="160" t="s">
        <v>86</v>
      </c>
      <c r="AV301" s="13" t="s">
        <v>84</v>
      </c>
      <c r="AW301" s="13" t="s">
        <v>32</v>
      </c>
      <c r="AX301" s="13" t="s">
        <v>76</v>
      </c>
      <c r="AY301" s="160" t="s">
        <v>142</v>
      </c>
    </row>
    <row r="302" spans="1:65" s="13" customFormat="1">
      <c r="B302" s="159"/>
      <c r="D302" s="154" t="s">
        <v>157</v>
      </c>
      <c r="E302" s="160" t="s">
        <v>1</v>
      </c>
      <c r="F302" s="161" t="s">
        <v>400</v>
      </c>
      <c r="H302" s="160" t="s">
        <v>1</v>
      </c>
      <c r="I302" s="162"/>
      <c r="L302" s="159"/>
      <c r="M302" s="163"/>
      <c r="N302" s="164"/>
      <c r="O302" s="164"/>
      <c r="P302" s="164"/>
      <c r="Q302" s="164"/>
      <c r="R302" s="164"/>
      <c r="S302" s="164"/>
      <c r="T302" s="165"/>
      <c r="AT302" s="160" t="s">
        <v>157</v>
      </c>
      <c r="AU302" s="160" t="s">
        <v>86</v>
      </c>
      <c r="AV302" s="13" t="s">
        <v>84</v>
      </c>
      <c r="AW302" s="13" t="s">
        <v>32</v>
      </c>
      <c r="AX302" s="13" t="s">
        <v>76</v>
      </c>
      <c r="AY302" s="160" t="s">
        <v>142</v>
      </c>
    </row>
    <row r="303" spans="1:65" s="14" customFormat="1">
      <c r="B303" s="166"/>
      <c r="D303" s="154" t="s">
        <v>157</v>
      </c>
      <c r="E303" s="167" t="s">
        <v>1</v>
      </c>
      <c r="F303" s="168" t="s">
        <v>355</v>
      </c>
      <c r="H303" s="169">
        <v>84.65</v>
      </c>
      <c r="I303" s="170"/>
      <c r="L303" s="166"/>
      <c r="M303" s="171"/>
      <c r="N303" s="172"/>
      <c r="O303" s="172"/>
      <c r="P303" s="172"/>
      <c r="Q303" s="172"/>
      <c r="R303" s="172"/>
      <c r="S303" s="172"/>
      <c r="T303" s="173"/>
      <c r="AT303" s="167" t="s">
        <v>157</v>
      </c>
      <c r="AU303" s="167" t="s">
        <v>86</v>
      </c>
      <c r="AV303" s="14" t="s">
        <v>86</v>
      </c>
      <c r="AW303" s="14" t="s">
        <v>32</v>
      </c>
      <c r="AX303" s="14" t="s">
        <v>76</v>
      </c>
      <c r="AY303" s="167" t="s">
        <v>142</v>
      </c>
    </row>
    <row r="304" spans="1:65" s="14" customFormat="1">
      <c r="B304" s="166"/>
      <c r="D304" s="154" t="s">
        <v>157</v>
      </c>
      <c r="E304" s="167" t="s">
        <v>1</v>
      </c>
      <c r="F304" s="168" t="s">
        <v>401</v>
      </c>
      <c r="H304" s="169">
        <v>7.4850000000000003</v>
      </c>
      <c r="I304" s="170"/>
      <c r="L304" s="166"/>
      <c r="M304" s="171"/>
      <c r="N304" s="172"/>
      <c r="O304" s="172"/>
      <c r="P304" s="172"/>
      <c r="Q304" s="172"/>
      <c r="R304" s="172"/>
      <c r="S304" s="172"/>
      <c r="T304" s="173"/>
      <c r="AT304" s="167" t="s">
        <v>157</v>
      </c>
      <c r="AU304" s="167" t="s">
        <v>86</v>
      </c>
      <c r="AV304" s="14" t="s">
        <v>86</v>
      </c>
      <c r="AW304" s="14" t="s">
        <v>32</v>
      </c>
      <c r="AX304" s="14" t="s">
        <v>76</v>
      </c>
      <c r="AY304" s="167" t="s">
        <v>142</v>
      </c>
    </row>
    <row r="305" spans="1:65" s="15" customFormat="1">
      <c r="B305" s="174"/>
      <c r="D305" s="154" t="s">
        <v>157</v>
      </c>
      <c r="E305" s="175" t="s">
        <v>1</v>
      </c>
      <c r="F305" s="176" t="s">
        <v>162</v>
      </c>
      <c r="H305" s="177">
        <v>92.135000000000005</v>
      </c>
      <c r="I305" s="178"/>
      <c r="L305" s="174"/>
      <c r="M305" s="179"/>
      <c r="N305" s="180"/>
      <c r="O305" s="180"/>
      <c r="P305" s="180"/>
      <c r="Q305" s="180"/>
      <c r="R305" s="180"/>
      <c r="S305" s="180"/>
      <c r="T305" s="181"/>
      <c r="AT305" s="175" t="s">
        <v>157</v>
      </c>
      <c r="AU305" s="175" t="s">
        <v>86</v>
      </c>
      <c r="AV305" s="15" t="s">
        <v>149</v>
      </c>
      <c r="AW305" s="15" t="s">
        <v>32</v>
      </c>
      <c r="AX305" s="15" t="s">
        <v>84</v>
      </c>
      <c r="AY305" s="175" t="s">
        <v>142</v>
      </c>
    </row>
    <row r="306" spans="1:65" s="2" customFormat="1" ht="16.5" customHeight="1">
      <c r="A306" s="33"/>
      <c r="B306" s="140"/>
      <c r="C306" s="141" t="s">
        <v>402</v>
      </c>
      <c r="D306" s="141" t="s">
        <v>144</v>
      </c>
      <c r="E306" s="142" t="s">
        <v>403</v>
      </c>
      <c r="F306" s="143" t="s">
        <v>404</v>
      </c>
      <c r="G306" s="144" t="s">
        <v>147</v>
      </c>
      <c r="H306" s="145">
        <v>323.88499999999999</v>
      </c>
      <c r="I306" s="146"/>
      <c r="J306" s="147">
        <f>ROUND(I306*H306,2)</f>
        <v>0</v>
      </c>
      <c r="K306" s="143" t="s">
        <v>148</v>
      </c>
      <c r="L306" s="34"/>
      <c r="M306" s="148" t="s">
        <v>1</v>
      </c>
      <c r="N306" s="149" t="s">
        <v>41</v>
      </c>
      <c r="O306" s="59"/>
      <c r="P306" s="150">
        <f>O306*H306</f>
        <v>0</v>
      </c>
      <c r="Q306" s="150">
        <v>2.8500000000000001E-3</v>
      </c>
      <c r="R306" s="150">
        <f>Q306*H306</f>
        <v>0.92307225000000004</v>
      </c>
      <c r="S306" s="150">
        <v>0</v>
      </c>
      <c r="T306" s="15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2" t="s">
        <v>149</v>
      </c>
      <c r="AT306" s="152" t="s">
        <v>144</v>
      </c>
      <c r="AU306" s="152" t="s">
        <v>86</v>
      </c>
      <c r="AY306" s="18" t="s">
        <v>142</v>
      </c>
      <c r="BE306" s="153">
        <f>IF(N306="základní",J306,0)</f>
        <v>0</v>
      </c>
      <c r="BF306" s="153">
        <f>IF(N306="snížená",J306,0)</f>
        <v>0</v>
      </c>
      <c r="BG306" s="153">
        <f>IF(N306="zákl. přenesená",J306,0)</f>
        <v>0</v>
      </c>
      <c r="BH306" s="153">
        <f>IF(N306="sníž. přenesená",J306,0)</f>
        <v>0</v>
      </c>
      <c r="BI306" s="153">
        <f>IF(N306="nulová",J306,0)</f>
        <v>0</v>
      </c>
      <c r="BJ306" s="18" t="s">
        <v>84</v>
      </c>
      <c r="BK306" s="153">
        <f>ROUND(I306*H306,2)</f>
        <v>0</v>
      </c>
      <c r="BL306" s="18" t="s">
        <v>149</v>
      </c>
      <c r="BM306" s="152" t="s">
        <v>405</v>
      </c>
    </row>
    <row r="307" spans="1:65" s="14" customFormat="1">
      <c r="B307" s="166"/>
      <c r="D307" s="154" t="s">
        <v>157</v>
      </c>
      <c r="E307" s="167" t="s">
        <v>1</v>
      </c>
      <c r="F307" s="168" t="s">
        <v>355</v>
      </c>
      <c r="H307" s="169">
        <v>84.65</v>
      </c>
      <c r="I307" s="170"/>
      <c r="L307" s="166"/>
      <c r="M307" s="171"/>
      <c r="N307" s="172"/>
      <c r="O307" s="172"/>
      <c r="P307" s="172"/>
      <c r="Q307" s="172"/>
      <c r="R307" s="172"/>
      <c r="S307" s="172"/>
      <c r="T307" s="173"/>
      <c r="AT307" s="167" t="s">
        <v>157</v>
      </c>
      <c r="AU307" s="167" t="s">
        <v>86</v>
      </c>
      <c r="AV307" s="14" t="s">
        <v>86</v>
      </c>
      <c r="AW307" s="14" t="s">
        <v>32</v>
      </c>
      <c r="AX307" s="14" t="s">
        <v>76</v>
      </c>
      <c r="AY307" s="167" t="s">
        <v>142</v>
      </c>
    </row>
    <row r="308" spans="1:65" s="14" customFormat="1">
      <c r="B308" s="166"/>
      <c r="D308" s="154" t="s">
        <v>157</v>
      </c>
      <c r="E308" s="167" t="s">
        <v>1</v>
      </c>
      <c r="F308" s="168" t="s">
        <v>401</v>
      </c>
      <c r="H308" s="169">
        <v>7.4850000000000003</v>
      </c>
      <c r="I308" s="170"/>
      <c r="L308" s="166"/>
      <c r="M308" s="171"/>
      <c r="N308" s="172"/>
      <c r="O308" s="172"/>
      <c r="P308" s="172"/>
      <c r="Q308" s="172"/>
      <c r="R308" s="172"/>
      <c r="S308" s="172"/>
      <c r="T308" s="173"/>
      <c r="AT308" s="167" t="s">
        <v>157</v>
      </c>
      <c r="AU308" s="167" t="s">
        <v>86</v>
      </c>
      <c r="AV308" s="14" t="s">
        <v>86</v>
      </c>
      <c r="AW308" s="14" t="s">
        <v>32</v>
      </c>
      <c r="AX308" s="14" t="s">
        <v>76</v>
      </c>
      <c r="AY308" s="167" t="s">
        <v>142</v>
      </c>
    </row>
    <row r="309" spans="1:65" s="16" customFormat="1">
      <c r="B309" s="192"/>
      <c r="D309" s="154" t="s">
        <v>157</v>
      </c>
      <c r="E309" s="193" t="s">
        <v>1</v>
      </c>
      <c r="F309" s="194" t="s">
        <v>406</v>
      </c>
      <c r="H309" s="195">
        <v>92.135000000000005</v>
      </c>
      <c r="I309" s="196"/>
      <c r="L309" s="192"/>
      <c r="M309" s="197"/>
      <c r="N309" s="198"/>
      <c r="O309" s="198"/>
      <c r="P309" s="198"/>
      <c r="Q309" s="198"/>
      <c r="R309" s="198"/>
      <c r="S309" s="198"/>
      <c r="T309" s="199"/>
      <c r="AT309" s="193" t="s">
        <v>157</v>
      </c>
      <c r="AU309" s="193" t="s">
        <v>86</v>
      </c>
      <c r="AV309" s="16" t="s">
        <v>163</v>
      </c>
      <c r="AW309" s="16" t="s">
        <v>32</v>
      </c>
      <c r="AX309" s="16" t="s">
        <v>76</v>
      </c>
      <c r="AY309" s="193" t="s">
        <v>142</v>
      </c>
    </row>
    <row r="310" spans="1:65" s="14" customFormat="1">
      <c r="B310" s="166"/>
      <c r="D310" s="154" t="s">
        <v>157</v>
      </c>
      <c r="E310" s="167" t="s">
        <v>1</v>
      </c>
      <c r="F310" s="168" t="s">
        <v>345</v>
      </c>
      <c r="H310" s="169">
        <v>231.75</v>
      </c>
      <c r="I310" s="170"/>
      <c r="L310" s="166"/>
      <c r="M310" s="171"/>
      <c r="N310" s="172"/>
      <c r="O310" s="172"/>
      <c r="P310" s="172"/>
      <c r="Q310" s="172"/>
      <c r="R310" s="172"/>
      <c r="S310" s="172"/>
      <c r="T310" s="173"/>
      <c r="AT310" s="167" t="s">
        <v>157</v>
      </c>
      <c r="AU310" s="167" t="s">
        <v>86</v>
      </c>
      <c r="AV310" s="14" t="s">
        <v>86</v>
      </c>
      <c r="AW310" s="14" t="s">
        <v>32</v>
      </c>
      <c r="AX310" s="14" t="s">
        <v>76</v>
      </c>
      <c r="AY310" s="167" t="s">
        <v>142</v>
      </c>
    </row>
    <row r="311" spans="1:65" s="15" customFormat="1">
      <c r="B311" s="174"/>
      <c r="D311" s="154" t="s">
        <v>157</v>
      </c>
      <c r="E311" s="175" t="s">
        <v>1</v>
      </c>
      <c r="F311" s="176" t="s">
        <v>162</v>
      </c>
      <c r="H311" s="177">
        <v>323.88499999999999</v>
      </c>
      <c r="I311" s="178"/>
      <c r="L311" s="174"/>
      <c r="M311" s="179"/>
      <c r="N311" s="180"/>
      <c r="O311" s="180"/>
      <c r="P311" s="180"/>
      <c r="Q311" s="180"/>
      <c r="R311" s="180"/>
      <c r="S311" s="180"/>
      <c r="T311" s="181"/>
      <c r="AT311" s="175" t="s">
        <v>157</v>
      </c>
      <c r="AU311" s="175" t="s">
        <v>86</v>
      </c>
      <c r="AV311" s="15" t="s">
        <v>149</v>
      </c>
      <c r="AW311" s="15" t="s">
        <v>32</v>
      </c>
      <c r="AX311" s="15" t="s">
        <v>84</v>
      </c>
      <c r="AY311" s="175" t="s">
        <v>142</v>
      </c>
    </row>
    <row r="312" spans="1:65" s="2" customFormat="1" ht="16.5" customHeight="1">
      <c r="A312" s="33"/>
      <c r="B312" s="140"/>
      <c r="C312" s="141" t="s">
        <v>407</v>
      </c>
      <c r="D312" s="141" t="s">
        <v>144</v>
      </c>
      <c r="E312" s="142" t="s">
        <v>408</v>
      </c>
      <c r="F312" s="143" t="s">
        <v>409</v>
      </c>
      <c r="G312" s="144" t="s">
        <v>147</v>
      </c>
      <c r="H312" s="145">
        <v>40.9</v>
      </c>
      <c r="I312" s="146"/>
      <c r="J312" s="147">
        <f>ROUND(I312*H312,2)</f>
        <v>0</v>
      </c>
      <c r="K312" s="143" t="s">
        <v>148</v>
      </c>
      <c r="L312" s="34"/>
      <c r="M312" s="148" t="s">
        <v>1</v>
      </c>
      <c r="N312" s="149" t="s">
        <v>41</v>
      </c>
      <c r="O312" s="59"/>
      <c r="P312" s="150">
        <f>O312*H312</f>
        <v>0</v>
      </c>
      <c r="Q312" s="150">
        <v>0</v>
      </c>
      <c r="R312" s="150">
        <f>Q312*H312</f>
        <v>0</v>
      </c>
      <c r="S312" s="150">
        <v>1.0000000000000001E-5</v>
      </c>
      <c r="T312" s="151">
        <f>S312*H312</f>
        <v>4.0900000000000002E-4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2" t="s">
        <v>149</v>
      </c>
      <c r="AT312" s="152" t="s">
        <v>144</v>
      </c>
      <c r="AU312" s="152" t="s">
        <v>86</v>
      </c>
      <c r="AY312" s="18" t="s">
        <v>142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8" t="s">
        <v>84</v>
      </c>
      <c r="BK312" s="153">
        <f>ROUND(I312*H312,2)</f>
        <v>0</v>
      </c>
      <c r="BL312" s="18" t="s">
        <v>149</v>
      </c>
      <c r="BM312" s="152" t="s">
        <v>410</v>
      </c>
    </row>
    <row r="313" spans="1:65" s="2" customFormat="1" ht="16.5" customHeight="1">
      <c r="A313" s="33"/>
      <c r="B313" s="140"/>
      <c r="C313" s="141" t="s">
        <v>411</v>
      </c>
      <c r="D313" s="141" t="s">
        <v>144</v>
      </c>
      <c r="E313" s="142" t="s">
        <v>412</v>
      </c>
      <c r="F313" s="143" t="s">
        <v>413</v>
      </c>
      <c r="G313" s="144" t="s">
        <v>147</v>
      </c>
      <c r="H313" s="145">
        <v>796.31</v>
      </c>
      <c r="I313" s="146"/>
      <c r="J313" s="147">
        <f>ROUND(I313*H313,2)</f>
        <v>0</v>
      </c>
      <c r="K313" s="143" t="s">
        <v>148</v>
      </c>
      <c r="L313" s="34"/>
      <c r="M313" s="148" t="s">
        <v>1</v>
      </c>
      <c r="N313" s="149" t="s">
        <v>41</v>
      </c>
      <c r="O313" s="59"/>
      <c r="P313" s="150">
        <f>O313*H313</f>
        <v>0</v>
      </c>
      <c r="Q313" s="150">
        <v>0</v>
      </c>
      <c r="R313" s="150">
        <f>Q313*H313</f>
        <v>0</v>
      </c>
      <c r="S313" s="150">
        <v>0</v>
      </c>
      <c r="T313" s="15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52" t="s">
        <v>149</v>
      </c>
      <c r="AT313" s="152" t="s">
        <v>144</v>
      </c>
      <c r="AU313" s="152" t="s">
        <v>86</v>
      </c>
      <c r="AY313" s="18" t="s">
        <v>142</v>
      </c>
      <c r="BE313" s="153">
        <f>IF(N313="základní",J313,0)</f>
        <v>0</v>
      </c>
      <c r="BF313" s="153">
        <f>IF(N313="snížená",J313,0)</f>
        <v>0</v>
      </c>
      <c r="BG313" s="153">
        <f>IF(N313="zákl. přenesená",J313,0)</f>
        <v>0</v>
      </c>
      <c r="BH313" s="153">
        <f>IF(N313="sníž. přenesená",J313,0)</f>
        <v>0</v>
      </c>
      <c r="BI313" s="153">
        <f>IF(N313="nulová",J313,0)</f>
        <v>0</v>
      </c>
      <c r="BJ313" s="18" t="s">
        <v>84</v>
      </c>
      <c r="BK313" s="153">
        <f>ROUND(I313*H313,2)</f>
        <v>0</v>
      </c>
      <c r="BL313" s="18" t="s">
        <v>149</v>
      </c>
      <c r="BM313" s="152" t="s">
        <v>414</v>
      </c>
    </row>
    <row r="314" spans="1:65" s="14" customFormat="1">
      <c r="B314" s="166"/>
      <c r="D314" s="154" t="s">
        <v>157</v>
      </c>
      <c r="E314" s="167" t="s">
        <v>1</v>
      </c>
      <c r="F314" s="168" t="s">
        <v>355</v>
      </c>
      <c r="H314" s="169">
        <v>84.65</v>
      </c>
      <c r="I314" s="170"/>
      <c r="L314" s="166"/>
      <c r="M314" s="171"/>
      <c r="N314" s="172"/>
      <c r="O314" s="172"/>
      <c r="P314" s="172"/>
      <c r="Q314" s="172"/>
      <c r="R314" s="172"/>
      <c r="S314" s="172"/>
      <c r="T314" s="173"/>
      <c r="AT314" s="167" t="s">
        <v>157</v>
      </c>
      <c r="AU314" s="167" t="s">
        <v>86</v>
      </c>
      <c r="AV314" s="14" t="s">
        <v>86</v>
      </c>
      <c r="AW314" s="14" t="s">
        <v>32</v>
      </c>
      <c r="AX314" s="14" t="s">
        <v>76</v>
      </c>
      <c r="AY314" s="167" t="s">
        <v>142</v>
      </c>
    </row>
    <row r="315" spans="1:65" s="14" customFormat="1">
      <c r="B315" s="166"/>
      <c r="D315" s="154" t="s">
        <v>157</v>
      </c>
      <c r="E315" s="167" t="s">
        <v>1</v>
      </c>
      <c r="F315" s="168" t="s">
        <v>401</v>
      </c>
      <c r="H315" s="169">
        <v>7.4850000000000003</v>
      </c>
      <c r="I315" s="170"/>
      <c r="L315" s="166"/>
      <c r="M315" s="171"/>
      <c r="N315" s="172"/>
      <c r="O315" s="172"/>
      <c r="P315" s="172"/>
      <c r="Q315" s="172"/>
      <c r="R315" s="172"/>
      <c r="S315" s="172"/>
      <c r="T315" s="173"/>
      <c r="AT315" s="167" t="s">
        <v>157</v>
      </c>
      <c r="AU315" s="167" t="s">
        <v>86</v>
      </c>
      <c r="AV315" s="14" t="s">
        <v>86</v>
      </c>
      <c r="AW315" s="14" t="s">
        <v>32</v>
      </c>
      <c r="AX315" s="14" t="s">
        <v>76</v>
      </c>
      <c r="AY315" s="167" t="s">
        <v>142</v>
      </c>
    </row>
    <row r="316" spans="1:65" s="16" customFormat="1">
      <c r="B316" s="192"/>
      <c r="D316" s="154" t="s">
        <v>157</v>
      </c>
      <c r="E316" s="193" t="s">
        <v>1</v>
      </c>
      <c r="F316" s="194" t="s">
        <v>406</v>
      </c>
      <c r="H316" s="195">
        <v>92.135000000000005</v>
      </c>
      <c r="I316" s="196"/>
      <c r="L316" s="192"/>
      <c r="M316" s="197"/>
      <c r="N316" s="198"/>
      <c r="O316" s="198"/>
      <c r="P316" s="198"/>
      <c r="Q316" s="198"/>
      <c r="R316" s="198"/>
      <c r="S316" s="198"/>
      <c r="T316" s="199"/>
      <c r="AT316" s="193" t="s">
        <v>157</v>
      </c>
      <c r="AU316" s="193" t="s">
        <v>86</v>
      </c>
      <c r="AV316" s="16" t="s">
        <v>163</v>
      </c>
      <c r="AW316" s="16" t="s">
        <v>32</v>
      </c>
      <c r="AX316" s="16" t="s">
        <v>76</v>
      </c>
      <c r="AY316" s="193" t="s">
        <v>142</v>
      </c>
    </row>
    <row r="317" spans="1:65" s="14" customFormat="1">
      <c r="B317" s="166"/>
      <c r="D317" s="154" t="s">
        <v>157</v>
      </c>
      <c r="E317" s="167" t="s">
        <v>1</v>
      </c>
      <c r="F317" s="168" t="s">
        <v>345</v>
      </c>
      <c r="H317" s="169">
        <v>231.75</v>
      </c>
      <c r="I317" s="170"/>
      <c r="L317" s="166"/>
      <c r="M317" s="171"/>
      <c r="N317" s="172"/>
      <c r="O317" s="172"/>
      <c r="P317" s="172"/>
      <c r="Q317" s="172"/>
      <c r="R317" s="172"/>
      <c r="S317" s="172"/>
      <c r="T317" s="173"/>
      <c r="AT317" s="167" t="s">
        <v>157</v>
      </c>
      <c r="AU317" s="167" t="s">
        <v>86</v>
      </c>
      <c r="AV317" s="14" t="s">
        <v>86</v>
      </c>
      <c r="AW317" s="14" t="s">
        <v>32</v>
      </c>
      <c r="AX317" s="14" t="s">
        <v>76</v>
      </c>
      <c r="AY317" s="167" t="s">
        <v>142</v>
      </c>
    </row>
    <row r="318" spans="1:65" s="14" customFormat="1">
      <c r="B318" s="166"/>
      <c r="D318" s="154" t="s">
        <v>157</v>
      </c>
      <c r="E318" s="167" t="s">
        <v>1</v>
      </c>
      <c r="F318" s="168" t="s">
        <v>303</v>
      </c>
      <c r="H318" s="169">
        <v>96</v>
      </c>
      <c r="I318" s="170"/>
      <c r="L318" s="166"/>
      <c r="M318" s="171"/>
      <c r="N318" s="172"/>
      <c r="O318" s="172"/>
      <c r="P318" s="172"/>
      <c r="Q318" s="172"/>
      <c r="R318" s="172"/>
      <c r="S318" s="172"/>
      <c r="T318" s="173"/>
      <c r="AT318" s="167" t="s">
        <v>157</v>
      </c>
      <c r="AU318" s="167" t="s">
        <v>86</v>
      </c>
      <c r="AV318" s="14" t="s">
        <v>86</v>
      </c>
      <c r="AW318" s="14" t="s">
        <v>32</v>
      </c>
      <c r="AX318" s="14" t="s">
        <v>76</v>
      </c>
      <c r="AY318" s="167" t="s">
        <v>142</v>
      </c>
    </row>
    <row r="319" spans="1:65" s="16" customFormat="1">
      <c r="B319" s="192"/>
      <c r="D319" s="154" t="s">
        <v>157</v>
      </c>
      <c r="E319" s="193" t="s">
        <v>1</v>
      </c>
      <c r="F319" s="194" t="s">
        <v>406</v>
      </c>
      <c r="H319" s="195">
        <v>327.75</v>
      </c>
      <c r="I319" s="196"/>
      <c r="L319" s="192"/>
      <c r="M319" s="197"/>
      <c r="N319" s="198"/>
      <c r="O319" s="198"/>
      <c r="P319" s="198"/>
      <c r="Q319" s="198"/>
      <c r="R319" s="198"/>
      <c r="S319" s="198"/>
      <c r="T319" s="199"/>
      <c r="AT319" s="193" t="s">
        <v>157</v>
      </c>
      <c r="AU319" s="193" t="s">
        <v>86</v>
      </c>
      <c r="AV319" s="16" t="s">
        <v>163</v>
      </c>
      <c r="AW319" s="16" t="s">
        <v>32</v>
      </c>
      <c r="AX319" s="16" t="s">
        <v>76</v>
      </c>
      <c r="AY319" s="193" t="s">
        <v>142</v>
      </c>
    </row>
    <row r="320" spans="1:65" s="14" customFormat="1">
      <c r="B320" s="166"/>
      <c r="D320" s="154" t="s">
        <v>157</v>
      </c>
      <c r="E320" s="167" t="s">
        <v>1</v>
      </c>
      <c r="F320" s="168" t="s">
        <v>304</v>
      </c>
      <c r="H320" s="169">
        <v>376.42500000000001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157</v>
      </c>
      <c r="AU320" s="167" t="s">
        <v>86</v>
      </c>
      <c r="AV320" s="14" t="s">
        <v>86</v>
      </c>
      <c r="AW320" s="14" t="s">
        <v>32</v>
      </c>
      <c r="AX320" s="14" t="s">
        <v>76</v>
      </c>
      <c r="AY320" s="167" t="s">
        <v>142</v>
      </c>
    </row>
    <row r="321" spans="1:65" s="16" customFormat="1">
      <c r="B321" s="192"/>
      <c r="D321" s="154" t="s">
        <v>157</v>
      </c>
      <c r="E321" s="193" t="s">
        <v>1</v>
      </c>
      <c r="F321" s="194" t="s">
        <v>406</v>
      </c>
      <c r="H321" s="195">
        <v>376.42500000000001</v>
      </c>
      <c r="I321" s="196"/>
      <c r="L321" s="192"/>
      <c r="M321" s="197"/>
      <c r="N321" s="198"/>
      <c r="O321" s="198"/>
      <c r="P321" s="198"/>
      <c r="Q321" s="198"/>
      <c r="R321" s="198"/>
      <c r="S321" s="198"/>
      <c r="T321" s="199"/>
      <c r="AT321" s="193" t="s">
        <v>157</v>
      </c>
      <c r="AU321" s="193" t="s">
        <v>86</v>
      </c>
      <c r="AV321" s="16" t="s">
        <v>163</v>
      </c>
      <c r="AW321" s="16" t="s">
        <v>32</v>
      </c>
      <c r="AX321" s="16" t="s">
        <v>76</v>
      </c>
      <c r="AY321" s="193" t="s">
        <v>142</v>
      </c>
    </row>
    <row r="322" spans="1:65" s="15" customFormat="1">
      <c r="B322" s="174"/>
      <c r="D322" s="154" t="s">
        <v>157</v>
      </c>
      <c r="E322" s="175" t="s">
        <v>1</v>
      </c>
      <c r="F322" s="176" t="s">
        <v>162</v>
      </c>
      <c r="H322" s="177">
        <v>796.31</v>
      </c>
      <c r="I322" s="178"/>
      <c r="L322" s="174"/>
      <c r="M322" s="179"/>
      <c r="N322" s="180"/>
      <c r="O322" s="180"/>
      <c r="P322" s="180"/>
      <c r="Q322" s="180"/>
      <c r="R322" s="180"/>
      <c r="S322" s="180"/>
      <c r="T322" s="181"/>
      <c r="AT322" s="175" t="s">
        <v>157</v>
      </c>
      <c r="AU322" s="175" t="s">
        <v>86</v>
      </c>
      <c r="AV322" s="15" t="s">
        <v>149</v>
      </c>
      <c r="AW322" s="15" t="s">
        <v>32</v>
      </c>
      <c r="AX322" s="15" t="s">
        <v>84</v>
      </c>
      <c r="AY322" s="175" t="s">
        <v>142</v>
      </c>
    </row>
    <row r="323" spans="1:65" s="2" customFormat="1" ht="16.5" customHeight="1">
      <c r="A323" s="33"/>
      <c r="B323" s="140"/>
      <c r="C323" s="141" t="s">
        <v>415</v>
      </c>
      <c r="D323" s="141" t="s">
        <v>144</v>
      </c>
      <c r="E323" s="142" t="s">
        <v>416</v>
      </c>
      <c r="F323" s="143" t="s">
        <v>417</v>
      </c>
      <c r="G323" s="144" t="s">
        <v>147</v>
      </c>
      <c r="H323" s="145">
        <v>30.35</v>
      </c>
      <c r="I323" s="146"/>
      <c r="J323" s="147">
        <f>ROUND(I323*H323,2)</f>
        <v>0</v>
      </c>
      <c r="K323" s="143" t="s">
        <v>148</v>
      </c>
      <c r="L323" s="34"/>
      <c r="M323" s="148" t="s">
        <v>1</v>
      </c>
      <c r="N323" s="149" t="s">
        <v>41</v>
      </c>
      <c r="O323" s="59"/>
      <c r="P323" s="150">
        <f>O323*H323</f>
        <v>0</v>
      </c>
      <c r="Q323" s="150">
        <v>0.11</v>
      </c>
      <c r="R323" s="150">
        <f>Q323*H323</f>
        <v>3.3385000000000002</v>
      </c>
      <c r="S323" s="150">
        <v>0</v>
      </c>
      <c r="T323" s="15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2" t="s">
        <v>149</v>
      </c>
      <c r="AT323" s="152" t="s">
        <v>144</v>
      </c>
      <c r="AU323" s="152" t="s">
        <v>86</v>
      </c>
      <c r="AY323" s="18" t="s">
        <v>142</v>
      </c>
      <c r="BE323" s="153">
        <f>IF(N323="základní",J323,0)</f>
        <v>0</v>
      </c>
      <c r="BF323" s="153">
        <f>IF(N323="snížená",J323,0)</f>
        <v>0</v>
      </c>
      <c r="BG323" s="153">
        <f>IF(N323="zákl. přenesená",J323,0)</f>
        <v>0</v>
      </c>
      <c r="BH323" s="153">
        <f>IF(N323="sníž. přenesená",J323,0)</f>
        <v>0</v>
      </c>
      <c r="BI323" s="153">
        <f>IF(N323="nulová",J323,0)</f>
        <v>0</v>
      </c>
      <c r="BJ323" s="18" t="s">
        <v>84</v>
      </c>
      <c r="BK323" s="153">
        <f>ROUND(I323*H323,2)</f>
        <v>0</v>
      </c>
      <c r="BL323" s="18" t="s">
        <v>149</v>
      </c>
      <c r="BM323" s="152" t="s">
        <v>418</v>
      </c>
    </row>
    <row r="324" spans="1:65" s="12" customFormat="1" ht="22.9" customHeight="1">
      <c r="B324" s="127"/>
      <c r="D324" s="128" t="s">
        <v>75</v>
      </c>
      <c r="E324" s="138" t="s">
        <v>186</v>
      </c>
      <c r="F324" s="138" t="s">
        <v>419</v>
      </c>
      <c r="I324" s="130"/>
      <c r="J324" s="139">
        <f>BK324</f>
        <v>0</v>
      </c>
      <c r="L324" s="127"/>
      <c r="M324" s="132"/>
      <c r="N324" s="133"/>
      <c r="O324" s="133"/>
      <c r="P324" s="134">
        <f>SUM(P325:P328)</f>
        <v>0</v>
      </c>
      <c r="Q324" s="133"/>
      <c r="R324" s="134">
        <f>SUM(R325:R328)</f>
        <v>0</v>
      </c>
      <c r="S324" s="133"/>
      <c r="T324" s="135">
        <f>SUM(T325:T328)</f>
        <v>0</v>
      </c>
      <c r="AR324" s="128" t="s">
        <v>84</v>
      </c>
      <c r="AT324" s="136" t="s">
        <v>75</v>
      </c>
      <c r="AU324" s="136" t="s">
        <v>84</v>
      </c>
      <c r="AY324" s="128" t="s">
        <v>142</v>
      </c>
      <c r="BK324" s="137">
        <f>SUM(BK325:BK328)</f>
        <v>0</v>
      </c>
    </row>
    <row r="325" spans="1:65" s="2" customFormat="1" ht="16.5" customHeight="1">
      <c r="A325" s="33"/>
      <c r="B325" s="140"/>
      <c r="C325" s="141" t="s">
        <v>420</v>
      </c>
      <c r="D325" s="141" t="s">
        <v>144</v>
      </c>
      <c r="E325" s="142" t="s">
        <v>421</v>
      </c>
      <c r="F325" s="143" t="s">
        <v>422</v>
      </c>
      <c r="G325" s="144" t="s">
        <v>276</v>
      </c>
      <c r="H325" s="145">
        <v>17</v>
      </c>
      <c r="I325" s="146"/>
      <c r="J325" s="147">
        <f>ROUND(I325*H325,2)</f>
        <v>0</v>
      </c>
      <c r="K325" s="143" t="s">
        <v>153</v>
      </c>
      <c r="L325" s="34"/>
      <c r="M325" s="148" t="s">
        <v>1</v>
      </c>
      <c r="N325" s="149" t="s">
        <v>41</v>
      </c>
      <c r="O325" s="59"/>
      <c r="P325" s="150">
        <f>O325*H325</f>
        <v>0</v>
      </c>
      <c r="Q325" s="150">
        <v>0</v>
      </c>
      <c r="R325" s="150">
        <f>Q325*H325</f>
        <v>0</v>
      </c>
      <c r="S325" s="150">
        <v>0</v>
      </c>
      <c r="T325" s="15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2" t="s">
        <v>149</v>
      </c>
      <c r="AT325" s="152" t="s">
        <v>144</v>
      </c>
      <c r="AU325" s="152" t="s">
        <v>86</v>
      </c>
      <c r="AY325" s="18" t="s">
        <v>142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18" t="s">
        <v>84</v>
      </c>
      <c r="BK325" s="153">
        <f>ROUND(I325*H325,2)</f>
        <v>0</v>
      </c>
      <c r="BL325" s="18" t="s">
        <v>149</v>
      </c>
      <c r="BM325" s="152" t="s">
        <v>423</v>
      </c>
    </row>
    <row r="326" spans="1:65" s="2" customFormat="1" ht="39">
      <c r="A326" s="33"/>
      <c r="B326" s="34"/>
      <c r="C326" s="33"/>
      <c r="D326" s="154" t="s">
        <v>155</v>
      </c>
      <c r="E326" s="33"/>
      <c r="F326" s="155" t="s">
        <v>424</v>
      </c>
      <c r="G326" s="33"/>
      <c r="H326" s="33"/>
      <c r="I326" s="156"/>
      <c r="J326" s="33"/>
      <c r="K326" s="33"/>
      <c r="L326" s="34"/>
      <c r="M326" s="157"/>
      <c r="N326" s="158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155</v>
      </c>
      <c r="AU326" s="18" t="s">
        <v>86</v>
      </c>
    </row>
    <row r="327" spans="1:65" s="2" customFormat="1" ht="16.5" customHeight="1">
      <c r="A327" s="33"/>
      <c r="B327" s="140"/>
      <c r="C327" s="141" t="s">
        <v>425</v>
      </c>
      <c r="D327" s="141" t="s">
        <v>144</v>
      </c>
      <c r="E327" s="142" t="s">
        <v>426</v>
      </c>
      <c r="F327" s="143" t="s">
        <v>427</v>
      </c>
      <c r="G327" s="144" t="s">
        <v>276</v>
      </c>
      <c r="H327" s="145">
        <v>15</v>
      </c>
      <c r="I327" s="146"/>
      <c r="J327" s="147">
        <f>ROUND(I327*H327,2)</f>
        <v>0</v>
      </c>
      <c r="K327" s="143" t="s">
        <v>153</v>
      </c>
      <c r="L327" s="34"/>
      <c r="M327" s="148" t="s">
        <v>1</v>
      </c>
      <c r="N327" s="149" t="s">
        <v>41</v>
      </c>
      <c r="O327" s="59"/>
      <c r="P327" s="150">
        <f>O327*H327</f>
        <v>0</v>
      </c>
      <c r="Q327" s="150">
        <v>0</v>
      </c>
      <c r="R327" s="150">
        <f>Q327*H327</f>
        <v>0</v>
      </c>
      <c r="S327" s="150">
        <v>0</v>
      </c>
      <c r="T327" s="15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2" t="s">
        <v>149</v>
      </c>
      <c r="AT327" s="152" t="s">
        <v>144</v>
      </c>
      <c r="AU327" s="152" t="s">
        <v>86</v>
      </c>
      <c r="AY327" s="18" t="s">
        <v>142</v>
      </c>
      <c r="BE327" s="153">
        <f>IF(N327="základní",J327,0)</f>
        <v>0</v>
      </c>
      <c r="BF327" s="153">
        <f>IF(N327="snížená",J327,0)</f>
        <v>0</v>
      </c>
      <c r="BG327" s="153">
        <f>IF(N327="zákl. přenesená",J327,0)</f>
        <v>0</v>
      </c>
      <c r="BH327" s="153">
        <f>IF(N327="sníž. přenesená",J327,0)</f>
        <v>0</v>
      </c>
      <c r="BI327" s="153">
        <f>IF(N327="nulová",J327,0)</f>
        <v>0</v>
      </c>
      <c r="BJ327" s="18" t="s">
        <v>84</v>
      </c>
      <c r="BK327" s="153">
        <f>ROUND(I327*H327,2)</f>
        <v>0</v>
      </c>
      <c r="BL327" s="18" t="s">
        <v>149</v>
      </c>
      <c r="BM327" s="152" t="s">
        <v>428</v>
      </c>
    </row>
    <row r="328" spans="1:65" s="2" customFormat="1" ht="29.25">
      <c r="A328" s="33"/>
      <c r="B328" s="34"/>
      <c r="C328" s="33"/>
      <c r="D328" s="154" t="s">
        <v>155</v>
      </c>
      <c r="E328" s="33"/>
      <c r="F328" s="155" t="s">
        <v>429</v>
      </c>
      <c r="G328" s="33"/>
      <c r="H328" s="33"/>
      <c r="I328" s="156"/>
      <c r="J328" s="33"/>
      <c r="K328" s="33"/>
      <c r="L328" s="34"/>
      <c r="M328" s="157"/>
      <c r="N328" s="158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155</v>
      </c>
      <c r="AU328" s="18" t="s">
        <v>86</v>
      </c>
    </row>
    <row r="329" spans="1:65" s="12" customFormat="1" ht="22.9" customHeight="1">
      <c r="B329" s="127"/>
      <c r="D329" s="128" t="s">
        <v>75</v>
      </c>
      <c r="E329" s="138" t="s">
        <v>190</v>
      </c>
      <c r="F329" s="138" t="s">
        <v>430</v>
      </c>
      <c r="I329" s="130"/>
      <c r="J329" s="139">
        <f>BK329</f>
        <v>0</v>
      </c>
      <c r="L329" s="127"/>
      <c r="M329" s="132"/>
      <c r="N329" s="133"/>
      <c r="O329" s="133"/>
      <c r="P329" s="134">
        <f>P330+SUM(P331:P413)</f>
        <v>0</v>
      </c>
      <c r="Q329" s="133"/>
      <c r="R329" s="134">
        <f>R330+SUM(R331:R413)</f>
        <v>35.508633800000005</v>
      </c>
      <c r="S329" s="133"/>
      <c r="T329" s="135">
        <f>T330+SUM(T331:T413)</f>
        <v>61.505854999999997</v>
      </c>
      <c r="AR329" s="128" t="s">
        <v>84</v>
      </c>
      <c r="AT329" s="136" t="s">
        <v>75</v>
      </c>
      <c r="AU329" s="136" t="s">
        <v>84</v>
      </c>
      <c r="AY329" s="128" t="s">
        <v>142</v>
      </c>
      <c r="BK329" s="137">
        <f>BK330+SUM(BK331:BK413)</f>
        <v>0</v>
      </c>
    </row>
    <row r="330" spans="1:65" s="2" customFormat="1" ht="16.5" customHeight="1">
      <c r="A330" s="33"/>
      <c r="B330" s="140"/>
      <c r="C330" s="141" t="s">
        <v>431</v>
      </c>
      <c r="D330" s="141" t="s">
        <v>144</v>
      </c>
      <c r="E330" s="142" t="s">
        <v>432</v>
      </c>
      <c r="F330" s="143" t="s">
        <v>433</v>
      </c>
      <c r="G330" s="144" t="s">
        <v>276</v>
      </c>
      <c r="H330" s="145">
        <v>117.5</v>
      </c>
      <c r="I330" s="146"/>
      <c r="J330" s="147">
        <f>ROUND(I330*H330,2)</f>
        <v>0</v>
      </c>
      <c r="K330" s="143" t="s">
        <v>148</v>
      </c>
      <c r="L330" s="34"/>
      <c r="M330" s="148" t="s">
        <v>1</v>
      </c>
      <c r="N330" s="149" t="s">
        <v>41</v>
      </c>
      <c r="O330" s="59"/>
      <c r="P330" s="150">
        <f>O330*H330</f>
        <v>0</v>
      </c>
      <c r="Q330" s="150">
        <v>0.15540000000000001</v>
      </c>
      <c r="R330" s="150">
        <f>Q330*H330</f>
        <v>18.259500000000003</v>
      </c>
      <c r="S330" s="150">
        <v>0</v>
      </c>
      <c r="T330" s="15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2" t="s">
        <v>149</v>
      </c>
      <c r="AT330" s="152" t="s">
        <v>144</v>
      </c>
      <c r="AU330" s="152" t="s">
        <v>86</v>
      </c>
      <c r="AY330" s="18" t="s">
        <v>142</v>
      </c>
      <c r="BE330" s="153">
        <f>IF(N330="základní",J330,0)</f>
        <v>0</v>
      </c>
      <c r="BF330" s="153">
        <f>IF(N330="snížená",J330,0)</f>
        <v>0</v>
      </c>
      <c r="BG330" s="153">
        <f>IF(N330="zákl. přenesená",J330,0)</f>
        <v>0</v>
      </c>
      <c r="BH330" s="153">
        <f>IF(N330="sníž. přenesená",J330,0)</f>
        <v>0</v>
      </c>
      <c r="BI330" s="153">
        <f>IF(N330="nulová",J330,0)</f>
        <v>0</v>
      </c>
      <c r="BJ330" s="18" t="s">
        <v>84</v>
      </c>
      <c r="BK330" s="153">
        <f>ROUND(I330*H330,2)</f>
        <v>0</v>
      </c>
      <c r="BL330" s="18" t="s">
        <v>149</v>
      </c>
      <c r="BM330" s="152" t="s">
        <v>434</v>
      </c>
    </row>
    <row r="331" spans="1:65" s="14" customFormat="1">
      <c r="B331" s="166"/>
      <c r="D331" s="154" t="s">
        <v>157</v>
      </c>
      <c r="E331" s="167" t="s">
        <v>1</v>
      </c>
      <c r="F331" s="168" t="s">
        <v>435</v>
      </c>
      <c r="H331" s="169">
        <v>117.5</v>
      </c>
      <c r="I331" s="170"/>
      <c r="L331" s="166"/>
      <c r="M331" s="171"/>
      <c r="N331" s="172"/>
      <c r="O331" s="172"/>
      <c r="P331" s="172"/>
      <c r="Q331" s="172"/>
      <c r="R331" s="172"/>
      <c r="S331" s="172"/>
      <c r="T331" s="173"/>
      <c r="AT331" s="167" t="s">
        <v>157</v>
      </c>
      <c r="AU331" s="167" t="s">
        <v>86</v>
      </c>
      <c r="AV331" s="14" t="s">
        <v>86</v>
      </c>
      <c r="AW331" s="14" t="s">
        <v>32</v>
      </c>
      <c r="AX331" s="14" t="s">
        <v>76</v>
      </c>
      <c r="AY331" s="167" t="s">
        <v>142</v>
      </c>
    </row>
    <row r="332" spans="1:65" s="15" customFormat="1">
      <c r="B332" s="174"/>
      <c r="D332" s="154" t="s">
        <v>157</v>
      </c>
      <c r="E332" s="175" t="s">
        <v>1</v>
      </c>
      <c r="F332" s="176" t="s">
        <v>162</v>
      </c>
      <c r="H332" s="177">
        <v>117.5</v>
      </c>
      <c r="I332" s="178"/>
      <c r="L332" s="174"/>
      <c r="M332" s="179"/>
      <c r="N332" s="180"/>
      <c r="O332" s="180"/>
      <c r="P332" s="180"/>
      <c r="Q332" s="180"/>
      <c r="R332" s="180"/>
      <c r="S332" s="180"/>
      <c r="T332" s="181"/>
      <c r="AT332" s="175" t="s">
        <v>157</v>
      </c>
      <c r="AU332" s="175" t="s">
        <v>86</v>
      </c>
      <c r="AV332" s="15" t="s">
        <v>149</v>
      </c>
      <c r="AW332" s="15" t="s">
        <v>32</v>
      </c>
      <c r="AX332" s="15" t="s">
        <v>84</v>
      </c>
      <c r="AY332" s="175" t="s">
        <v>142</v>
      </c>
    </row>
    <row r="333" spans="1:65" s="2" customFormat="1" ht="16.5" customHeight="1">
      <c r="A333" s="33"/>
      <c r="B333" s="140"/>
      <c r="C333" s="182" t="s">
        <v>436</v>
      </c>
      <c r="D333" s="182" t="s">
        <v>197</v>
      </c>
      <c r="E333" s="183" t="s">
        <v>437</v>
      </c>
      <c r="F333" s="184" t="s">
        <v>438</v>
      </c>
      <c r="G333" s="185" t="s">
        <v>276</v>
      </c>
      <c r="H333" s="186">
        <v>53.35</v>
      </c>
      <c r="I333" s="187"/>
      <c r="J333" s="188">
        <f t="shared" ref="J333:J338" si="10">ROUND(I333*H333,2)</f>
        <v>0</v>
      </c>
      <c r="K333" s="184" t="s">
        <v>153</v>
      </c>
      <c r="L333" s="189"/>
      <c r="M333" s="190" t="s">
        <v>1</v>
      </c>
      <c r="N333" s="191" t="s">
        <v>41</v>
      </c>
      <c r="O333" s="59"/>
      <c r="P333" s="150">
        <f t="shared" ref="P333:P338" si="11">O333*H333</f>
        <v>0</v>
      </c>
      <c r="Q333" s="150">
        <v>0.08</v>
      </c>
      <c r="R333" s="150">
        <f t="shared" ref="R333:R338" si="12">Q333*H333</f>
        <v>4.2679999999999998</v>
      </c>
      <c r="S333" s="150">
        <v>0</v>
      </c>
      <c r="T333" s="151">
        <f t="shared" ref="T333:T338" si="13"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2" t="s">
        <v>186</v>
      </c>
      <c r="AT333" s="152" t="s">
        <v>197</v>
      </c>
      <c r="AU333" s="152" t="s">
        <v>86</v>
      </c>
      <c r="AY333" s="18" t="s">
        <v>142</v>
      </c>
      <c r="BE333" s="153">
        <f t="shared" ref="BE333:BE338" si="14">IF(N333="základní",J333,0)</f>
        <v>0</v>
      </c>
      <c r="BF333" s="153">
        <f t="shared" ref="BF333:BF338" si="15">IF(N333="snížená",J333,0)</f>
        <v>0</v>
      </c>
      <c r="BG333" s="153">
        <f t="shared" ref="BG333:BG338" si="16">IF(N333="zákl. přenesená",J333,0)</f>
        <v>0</v>
      </c>
      <c r="BH333" s="153">
        <f t="shared" ref="BH333:BH338" si="17">IF(N333="sníž. přenesená",J333,0)</f>
        <v>0</v>
      </c>
      <c r="BI333" s="153">
        <f t="shared" ref="BI333:BI338" si="18">IF(N333="nulová",J333,0)</f>
        <v>0</v>
      </c>
      <c r="BJ333" s="18" t="s">
        <v>84</v>
      </c>
      <c r="BK333" s="153">
        <f t="shared" ref="BK333:BK338" si="19">ROUND(I333*H333,2)</f>
        <v>0</v>
      </c>
      <c r="BL333" s="18" t="s">
        <v>149</v>
      </c>
      <c r="BM333" s="152" t="s">
        <v>439</v>
      </c>
    </row>
    <row r="334" spans="1:65" s="2" customFormat="1" ht="16.5" customHeight="1">
      <c r="A334" s="33"/>
      <c r="B334" s="140"/>
      <c r="C334" s="182" t="s">
        <v>440</v>
      </c>
      <c r="D334" s="182" t="s">
        <v>197</v>
      </c>
      <c r="E334" s="183" t="s">
        <v>441</v>
      </c>
      <c r="F334" s="184" t="s">
        <v>442</v>
      </c>
      <c r="G334" s="185" t="s">
        <v>276</v>
      </c>
      <c r="H334" s="186">
        <v>38.5</v>
      </c>
      <c r="I334" s="187"/>
      <c r="J334" s="188">
        <f t="shared" si="10"/>
        <v>0</v>
      </c>
      <c r="K334" s="184" t="s">
        <v>153</v>
      </c>
      <c r="L334" s="189"/>
      <c r="M334" s="190" t="s">
        <v>1</v>
      </c>
      <c r="N334" s="191" t="s">
        <v>41</v>
      </c>
      <c r="O334" s="59"/>
      <c r="P334" s="150">
        <f t="shared" si="11"/>
        <v>0</v>
      </c>
      <c r="Q334" s="150">
        <v>0.08</v>
      </c>
      <c r="R334" s="150">
        <f t="shared" si="12"/>
        <v>3.08</v>
      </c>
      <c r="S334" s="150">
        <v>0</v>
      </c>
      <c r="T334" s="151">
        <f t="shared" si="13"/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2" t="s">
        <v>186</v>
      </c>
      <c r="AT334" s="152" t="s">
        <v>197</v>
      </c>
      <c r="AU334" s="152" t="s">
        <v>86</v>
      </c>
      <c r="AY334" s="18" t="s">
        <v>142</v>
      </c>
      <c r="BE334" s="153">
        <f t="shared" si="14"/>
        <v>0</v>
      </c>
      <c r="BF334" s="153">
        <f t="shared" si="15"/>
        <v>0</v>
      </c>
      <c r="BG334" s="153">
        <f t="shared" si="16"/>
        <v>0</v>
      </c>
      <c r="BH334" s="153">
        <f t="shared" si="17"/>
        <v>0</v>
      </c>
      <c r="BI334" s="153">
        <f t="shared" si="18"/>
        <v>0</v>
      </c>
      <c r="BJ334" s="18" t="s">
        <v>84</v>
      </c>
      <c r="BK334" s="153">
        <f t="shared" si="19"/>
        <v>0</v>
      </c>
      <c r="BL334" s="18" t="s">
        <v>149</v>
      </c>
      <c r="BM334" s="152" t="s">
        <v>443</v>
      </c>
    </row>
    <row r="335" spans="1:65" s="2" customFormat="1" ht="16.5" customHeight="1">
      <c r="A335" s="33"/>
      <c r="B335" s="140"/>
      <c r="C335" s="182" t="s">
        <v>444</v>
      </c>
      <c r="D335" s="182" t="s">
        <v>197</v>
      </c>
      <c r="E335" s="183" t="s">
        <v>445</v>
      </c>
      <c r="F335" s="184" t="s">
        <v>446</v>
      </c>
      <c r="G335" s="185" t="s">
        <v>276</v>
      </c>
      <c r="H335" s="186">
        <v>4.4000000000000004</v>
      </c>
      <c r="I335" s="187"/>
      <c r="J335" s="188">
        <f t="shared" si="10"/>
        <v>0</v>
      </c>
      <c r="K335" s="184" t="s">
        <v>153</v>
      </c>
      <c r="L335" s="189"/>
      <c r="M335" s="190" t="s">
        <v>1</v>
      </c>
      <c r="N335" s="191" t="s">
        <v>41</v>
      </c>
      <c r="O335" s="59"/>
      <c r="P335" s="150">
        <f t="shared" si="11"/>
        <v>0</v>
      </c>
      <c r="Q335" s="150">
        <v>0.08</v>
      </c>
      <c r="R335" s="150">
        <f t="shared" si="12"/>
        <v>0.35200000000000004</v>
      </c>
      <c r="S335" s="150">
        <v>0</v>
      </c>
      <c r="T335" s="151">
        <f t="shared" si="13"/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2" t="s">
        <v>186</v>
      </c>
      <c r="AT335" s="152" t="s">
        <v>197</v>
      </c>
      <c r="AU335" s="152" t="s">
        <v>86</v>
      </c>
      <c r="AY335" s="18" t="s">
        <v>142</v>
      </c>
      <c r="BE335" s="153">
        <f t="shared" si="14"/>
        <v>0</v>
      </c>
      <c r="BF335" s="153">
        <f t="shared" si="15"/>
        <v>0</v>
      </c>
      <c r="BG335" s="153">
        <f t="shared" si="16"/>
        <v>0</v>
      </c>
      <c r="BH335" s="153">
        <f t="shared" si="17"/>
        <v>0</v>
      </c>
      <c r="BI335" s="153">
        <f t="shared" si="18"/>
        <v>0</v>
      </c>
      <c r="BJ335" s="18" t="s">
        <v>84</v>
      </c>
      <c r="BK335" s="153">
        <f t="shared" si="19"/>
        <v>0</v>
      </c>
      <c r="BL335" s="18" t="s">
        <v>149</v>
      </c>
      <c r="BM335" s="152" t="s">
        <v>447</v>
      </c>
    </row>
    <row r="336" spans="1:65" s="2" customFormat="1" ht="16.5" customHeight="1">
      <c r="A336" s="33"/>
      <c r="B336" s="140"/>
      <c r="C336" s="182" t="s">
        <v>448</v>
      </c>
      <c r="D336" s="182" t="s">
        <v>197</v>
      </c>
      <c r="E336" s="183" t="s">
        <v>449</v>
      </c>
      <c r="F336" s="184" t="s">
        <v>450</v>
      </c>
      <c r="G336" s="185" t="s">
        <v>276</v>
      </c>
      <c r="H336" s="186">
        <v>30</v>
      </c>
      <c r="I336" s="187"/>
      <c r="J336" s="188">
        <f t="shared" si="10"/>
        <v>0</v>
      </c>
      <c r="K336" s="184" t="s">
        <v>153</v>
      </c>
      <c r="L336" s="189"/>
      <c r="M336" s="190" t="s">
        <v>1</v>
      </c>
      <c r="N336" s="191" t="s">
        <v>41</v>
      </c>
      <c r="O336" s="59"/>
      <c r="P336" s="150">
        <f t="shared" si="11"/>
        <v>0</v>
      </c>
      <c r="Q336" s="150">
        <v>0.08</v>
      </c>
      <c r="R336" s="150">
        <f t="shared" si="12"/>
        <v>2.4</v>
      </c>
      <c r="S336" s="150">
        <v>0</v>
      </c>
      <c r="T336" s="151">
        <f t="shared" si="13"/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2" t="s">
        <v>186</v>
      </c>
      <c r="AT336" s="152" t="s">
        <v>197</v>
      </c>
      <c r="AU336" s="152" t="s">
        <v>86</v>
      </c>
      <c r="AY336" s="18" t="s">
        <v>142</v>
      </c>
      <c r="BE336" s="153">
        <f t="shared" si="14"/>
        <v>0</v>
      </c>
      <c r="BF336" s="153">
        <f t="shared" si="15"/>
        <v>0</v>
      </c>
      <c r="BG336" s="153">
        <f t="shared" si="16"/>
        <v>0</v>
      </c>
      <c r="BH336" s="153">
        <f t="shared" si="17"/>
        <v>0</v>
      </c>
      <c r="BI336" s="153">
        <f t="shared" si="18"/>
        <v>0</v>
      </c>
      <c r="BJ336" s="18" t="s">
        <v>84</v>
      </c>
      <c r="BK336" s="153">
        <f t="shared" si="19"/>
        <v>0</v>
      </c>
      <c r="BL336" s="18" t="s">
        <v>149</v>
      </c>
      <c r="BM336" s="152" t="s">
        <v>451</v>
      </c>
    </row>
    <row r="337" spans="1:65" s="2" customFormat="1" ht="16.5" customHeight="1">
      <c r="A337" s="33"/>
      <c r="B337" s="140"/>
      <c r="C337" s="141" t="s">
        <v>452</v>
      </c>
      <c r="D337" s="141" t="s">
        <v>144</v>
      </c>
      <c r="E337" s="142" t="s">
        <v>453</v>
      </c>
      <c r="F337" s="143" t="s">
        <v>454</v>
      </c>
      <c r="G337" s="144" t="s">
        <v>276</v>
      </c>
      <c r="H337" s="145">
        <v>117.5</v>
      </c>
      <c r="I337" s="146"/>
      <c r="J337" s="147">
        <f t="shared" si="10"/>
        <v>0</v>
      </c>
      <c r="K337" s="143" t="s">
        <v>148</v>
      </c>
      <c r="L337" s="34"/>
      <c r="M337" s="148" t="s">
        <v>1</v>
      </c>
      <c r="N337" s="149" t="s">
        <v>41</v>
      </c>
      <c r="O337" s="59"/>
      <c r="P337" s="150">
        <f t="shared" si="11"/>
        <v>0</v>
      </c>
      <c r="Q337" s="150">
        <v>0</v>
      </c>
      <c r="R337" s="150">
        <f t="shared" si="12"/>
        <v>0</v>
      </c>
      <c r="S337" s="150">
        <v>0</v>
      </c>
      <c r="T337" s="151">
        <f t="shared" si="13"/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2" t="s">
        <v>149</v>
      </c>
      <c r="AT337" s="152" t="s">
        <v>144</v>
      </c>
      <c r="AU337" s="152" t="s">
        <v>86</v>
      </c>
      <c r="AY337" s="18" t="s">
        <v>142</v>
      </c>
      <c r="BE337" s="153">
        <f t="shared" si="14"/>
        <v>0</v>
      </c>
      <c r="BF337" s="153">
        <f t="shared" si="15"/>
        <v>0</v>
      </c>
      <c r="BG337" s="153">
        <f t="shared" si="16"/>
        <v>0</v>
      </c>
      <c r="BH337" s="153">
        <f t="shared" si="17"/>
        <v>0</v>
      </c>
      <c r="BI337" s="153">
        <f t="shared" si="18"/>
        <v>0</v>
      </c>
      <c r="BJ337" s="18" t="s">
        <v>84</v>
      </c>
      <c r="BK337" s="153">
        <f t="shared" si="19"/>
        <v>0</v>
      </c>
      <c r="BL337" s="18" t="s">
        <v>149</v>
      </c>
      <c r="BM337" s="152" t="s">
        <v>455</v>
      </c>
    </row>
    <row r="338" spans="1:65" s="2" customFormat="1" ht="16.5" customHeight="1">
      <c r="A338" s="33"/>
      <c r="B338" s="140"/>
      <c r="C338" s="141" t="s">
        <v>456</v>
      </c>
      <c r="D338" s="141" t="s">
        <v>144</v>
      </c>
      <c r="E338" s="142" t="s">
        <v>457</v>
      </c>
      <c r="F338" s="143" t="s">
        <v>458</v>
      </c>
      <c r="G338" s="144" t="s">
        <v>276</v>
      </c>
      <c r="H338" s="145">
        <v>18.5</v>
      </c>
      <c r="I338" s="146"/>
      <c r="J338" s="147">
        <f t="shared" si="10"/>
        <v>0</v>
      </c>
      <c r="K338" s="143" t="s">
        <v>153</v>
      </c>
      <c r="L338" s="34"/>
      <c r="M338" s="148" t="s">
        <v>1</v>
      </c>
      <c r="N338" s="149" t="s">
        <v>41</v>
      </c>
      <c r="O338" s="59"/>
      <c r="P338" s="150">
        <f t="shared" si="11"/>
        <v>0</v>
      </c>
      <c r="Q338" s="150">
        <v>0.25564999999999999</v>
      </c>
      <c r="R338" s="150">
        <f t="shared" si="12"/>
        <v>4.7295249999999998</v>
      </c>
      <c r="S338" s="150">
        <v>0</v>
      </c>
      <c r="T338" s="151">
        <f t="shared" si="13"/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2" t="s">
        <v>149</v>
      </c>
      <c r="AT338" s="152" t="s">
        <v>144</v>
      </c>
      <c r="AU338" s="152" t="s">
        <v>86</v>
      </c>
      <c r="AY338" s="18" t="s">
        <v>142</v>
      </c>
      <c r="BE338" s="153">
        <f t="shared" si="14"/>
        <v>0</v>
      </c>
      <c r="BF338" s="153">
        <f t="shared" si="15"/>
        <v>0</v>
      </c>
      <c r="BG338" s="153">
        <f t="shared" si="16"/>
        <v>0</v>
      </c>
      <c r="BH338" s="153">
        <f t="shared" si="17"/>
        <v>0</v>
      </c>
      <c r="BI338" s="153">
        <f t="shared" si="18"/>
        <v>0</v>
      </c>
      <c r="BJ338" s="18" t="s">
        <v>84</v>
      </c>
      <c r="BK338" s="153">
        <f t="shared" si="19"/>
        <v>0</v>
      </c>
      <c r="BL338" s="18" t="s">
        <v>149</v>
      </c>
      <c r="BM338" s="152" t="s">
        <v>459</v>
      </c>
    </row>
    <row r="339" spans="1:65" s="2" customFormat="1" ht="39">
      <c r="A339" s="33"/>
      <c r="B339" s="34"/>
      <c r="C339" s="33"/>
      <c r="D339" s="154" t="s">
        <v>155</v>
      </c>
      <c r="E339" s="33"/>
      <c r="F339" s="155" t="s">
        <v>460</v>
      </c>
      <c r="G339" s="33"/>
      <c r="H339" s="33"/>
      <c r="I339" s="156"/>
      <c r="J339" s="33"/>
      <c r="K339" s="33"/>
      <c r="L339" s="34"/>
      <c r="M339" s="157"/>
      <c r="N339" s="158"/>
      <c r="O339" s="59"/>
      <c r="P339" s="59"/>
      <c r="Q339" s="59"/>
      <c r="R339" s="59"/>
      <c r="S339" s="59"/>
      <c r="T339" s="60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8" t="s">
        <v>155</v>
      </c>
      <c r="AU339" s="18" t="s">
        <v>86</v>
      </c>
    </row>
    <row r="340" spans="1:65" s="2" customFormat="1" ht="21.75" customHeight="1">
      <c r="A340" s="33"/>
      <c r="B340" s="140"/>
      <c r="C340" s="141" t="s">
        <v>461</v>
      </c>
      <c r="D340" s="141" t="s">
        <v>144</v>
      </c>
      <c r="E340" s="142" t="s">
        <v>462</v>
      </c>
      <c r="F340" s="143" t="s">
        <v>463</v>
      </c>
      <c r="G340" s="144" t="s">
        <v>147</v>
      </c>
      <c r="H340" s="145">
        <v>357.3</v>
      </c>
      <c r="I340" s="146"/>
      <c r="J340" s="147">
        <f>ROUND(I340*H340,2)</f>
        <v>0</v>
      </c>
      <c r="K340" s="143" t="s">
        <v>148</v>
      </c>
      <c r="L340" s="34"/>
      <c r="M340" s="148" t="s">
        <v>1</v>
      </c>
      <c r="N340" s="149" t="s">
        <v>41</v>
      </c>
      <c r="O340" s="59"/>
      <c r="P340" s="150">
        <f>O340*H340</f>
        <v>0</v>
      </c>
      <c r="Q340" s="150">
        <v>0</v>
      </c>
      <c r="R340" s="150">
        <f>Q340*H340</f>
        <v>0</v>
      </c>
      <c r="S340" s="150">
        <v>0</v>
      </c>
      <c r="T340" s="15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52" t="s">
        <v>149</v>
      </c>
      <c r="AT340" s="152" t="s">
        <v>144</v>
      </c>
      <c r="AU340" s="152" t="s">
        <v>86</v>
      </c>
      <c r="AY340" s="18" t="s">
        <v>142</v>
      </c>
      <c r="BE340" s="153">
        <f>IF(N340="základní",J340,0)</f>
        <v>0</v>
      </c>
      <c r="BF340" s="153">
        <f>IF(N340="snížená",J340,0)</f>
        <v>0</v>
      </c>
      <c r="BG340" s="153">
        <f>IF(N340="zákl. přenesená",J340,0)</f>
        <v>0</v>
      </c>
      <c r="BH340" s="153">
        <f>IF(N340="sníž. přenesená",J340,0)</f>
        <v>0</v>
      </c>
      <c r="BI340" s="153">
        <f>IF(N340="nulová",J340,0)</f>
        <v>0</v>
      </c>
      <c r="BJ340" s="18" t="s">
        <v>84</v>
      </c>
      <c r="BK340" s="153">
        <f>ROUND(I340*H340,2)</f>
        <v>0</v>
      </c>
      <c r="BL340" s="18" t="s">
        <v>149</v>
      </c>
      <c r="BM340" s="152" t="s">
        <v>464</v>
      </c>
    </row>
    <row r="341" spans="1:65" s="14" customFormat="1">
      <c r="B341" s="166"/>
      <c r="D341" s="154" t="s">
        <v>157</v>
      </c>
      <c r="E341" s="167" t="s">
        <v>1</v>
      </c>
      <c r="F341" s="168" t="s">
        <v>465</v>
      </c>
      <c r="H341" s="169">
        <v>125.55</v>
      </c>
      <c r="I341" s="170"/>
      <c r="L341" s="166"/>
      <c r="M341" s="171"/>
      <c r="N341" s="172"/>
      <c r="O341" s="172"/>
      <c r="P341" s="172"/>
      <c r="Q341" s="172"/>
      <c r="R341" s="172"/>
      <c r="S341" s="172"/>
      <c r="T341" s="173"/>
      <c r="AT341" s="167" t="s">
        <v>157</v>
      </c>
      <c r="AU341" s="167" t="s">
        <v>86</v>
      </c>
      <c r="AV341" s="14" t="s">
        <v>86</v>
      </c>
      <c r="AW341" s="14" t="s">
        <v>32</v>
      </c>
      <c r="AX341" s="14" t="s">
        <v>76</v>
      </c>
      <c r="AY341" s="167" t="s">
        <v>142</v>
      </c>
    </row>
    <row r="342" spans="1:65" s="14" customFormat="1">
      <c r="B342" s="166"/>
      <c r="D342" s="154" t="s">
        <v>157</v>
      </c>
      <c r="E342" s="167" t="s">
        <v>1</v>
      </c>
      <c r="F342" s="168" t="s">
        <v>345</v>
      </c>
      <c r="H342" s="169">
        <v>231.75</v>
      </c>
      <c r="I342" s="170"/>
      <c r="L342" s="166"/>
      <c r="M342" s="171"/>
      <c r="N342" s="172"/>
      <c r="O342" s="172"/>
      <c r="P342" s="172"/>
      <c r="Q342" s="172"/>
      <c r="R342" s="172"/>
      <c r="S342" s="172"/>
      <c r="T342" s="173"/>
      <c r="AT342" s="167" t="s">
        <v>157</v>
      </c>
      <c r="AU342" s="167" t="s">
        <v>86</v>
      </c>
      <c r="AV342" s="14" t="s">
        <v>86</v>
      </c>
      <c r="AW342" s="14" t="s">
        <v>32</v>
      </c>
      <c r="AX342" s="14" t="s">
        <v>76</v>
      </c>
      <c r="AY342" s="167" t="s">
        <v>142</v>
      </c>
    </row>
    <row r="343" spans="1:65" s="15" customFormat="1">
      <c r="B343" s="174"/>
      <c r="D343" s="154" t="s">
        <v>157</v>
      </c>
      <c r="E343" s="175" t="s">
        <v>1</v>
      </c>
      <c r="F343" s="176" t="s">
        <v>162</v>
      </c>
      <c r="H343" s="177">
        <v>357.3</v>
      </c>
      <c r="I343" s="178"/>
      <c r="L343" s="174"/>
      <c r="M343" s="179"/>
      <c r="N343" s="180"/>
      <c r="O343" s="180"/>
      <c r="P343" s="180"/>
      <c r="Q343" s="180"/>
      <c r="R343" s="180"/>
      <c r="S343" s="180"/>
      <c r="T343" s="181"/>
      <c r="AT343" s="175" t="s">
        <v>157</v>
      </c>
      <c r="AU343" s="175" t="s">
        <v>86</v>
      </c>
      <c r="AV343" s="15" t="s">
        <v>149</v>
      </c>
      <c r="AW343" s="15" t="s">
        <v>32</v>
      </c>
      <c r="AX343" s="15" t="s">
        <v>84</v>
      </c>
      <c r="AY343" s="175" t="s">
        <v>142</v>
      </c>
    </row>
    <row r="344" spans="1:65" s="2" customFormat="1" ht="24.2" customHeight="1">
      <c r="A344" s="33"/>
      <c r="B344" s="140"/>
      <c r="C344" s="141" t="s">
        <v>466</v>
      </c>
      <c r="D344" s="141" t="s">
        <v>144</v>
      </c>
      <c r="E344" s="142" t="s">
        <v>467</v>
      </c>
      <c r="F344" s="143" t="s">
        <v>468</v>
      </c>
      <c r="G344" s="144" t="s">
        <v>147</v>
      </c>
      <c r="H344" s="145">
        <v>10719</v>
      </c>
      <c r="I344" s="146"/>
      <c r="J344" s="147">
        <f>ROUND(I344*H344,2)</f>
        <v>0</v>
      </c>
      <c r="K344" s="143" t="s">
        <v>148</v>
      </c>
      <c r="L344" s="34"/>
      <c r="M344" s="148" t="s">
        <v>1</v>
      </c>
      <c r="N344" s="149" t="s">
        <v>41</v>
      </c>
      <c r="O344" s="59"/>
      <c r="P344" s="150">
        <f>O344*H344</f>
        <v>0</v>
      </c>
      <c r="Q344" s="150">
        <v>0</v>
      </c>
      <c r="R344" s="150">
        <f>Q344*H344</f>
        <v>0</v>
      </c>
      <c r="S344" s="150">
        <v>0</v>
      </c>
      <c r="T344" s="151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2" t="s">
        <v>149</v>
      </c>
      <c r="AT344" s="152" t="s">
        <v>144</v>
      </c>
      <c r="AU344" s="152" t="s">
        <v>86</v>
      </c>
      <c r="AY344" s="18" t="s">
        <v>142</v>
      </c>
      <c r="BE344" s="153">
        <f>IF(N344="základní",J344,0)</f>
        <v>0</v>
      </c>
      <c r="BF344" s="153">
        <f>IF(N344="snížená",J344,0)</f>
        <v>0</v>
      </c>
      <c r="BG344" s="153">
        <f>IF(N344="zákl. přenesená",J344,0)</f>
        <v>0</v>
      </c>
      <c r="BH344" s="153">
        <f>IF(N344="sníž. přenesená",J344,0)</f>
        <v>0</v>
      </c>
      <c r="BI344" s="153">
        <f>IF(N344="nulová",J344,0)</f>
        <v>0</v>
      </c>
      <c r="BJ344" s="18" t="s">
        <v>84</v>
      </c>
      <c r="BK344" s="153">
        <f>ROUND(I344*H344,2)</f>
        <v>0</v>
      </c>
      <c r="BL344" s="18" t="s">
        <v>149</v>
      </c>
      <c r="BM344" s="152" t="s">
        <v>469</v>
      </c>
    </row>
    <row r="345" spans="1:65" s="14" customFormat="1">
      <c r="B345" s="166"/>
      <c r="D345" s="154" t="s">
        <v>157</v>
      </c>
      <c r="F345" s="168" t="s">
        <v>470</v>
      </c>
      <c r="H345" s="169">
        <v>10719</v>
      </c>
      <c r="I345" s="170"/>
      <c r="L345" s="166"/>
      <c r="M345" s="171"/>
      <c r="N345" s="172"/>
      <c r="O345" s="172"/>
      <c r="P345" s="172"/>
      <c r="Q345" s="172"/>
      <c r="R345" s="172"/>
      <c r="S345" s="172"/>
      <c r="T345" s="173"/>
      <c r="AT345" s="167" t="s">
        <v>157</v>
      </c>
      <c r="AU345" s="167" t="s">
        <v>86</v>
      </c>
      <c r="AV345" s="14" t="s">
        <v>86</v>
      </c>
      <c r="AW345" s="14" t="s">
        <v>3</v>
      </c>
      <c r="AX345" s="14" t="s">
        <v>84</v>
      </c>
      <c r="AY345" s="167" t="s">
        <v>142</v>
      </c>
    </row>
    <row r="346" spans="1:65" s="2" customFormat="1" ht="21.75" customHeight="1">
      <c r="A346" s="33"/>
      <c r="B346" s="140"/>
      <c r="C346" s="141" t="s">
        <v>471</v>
      </c>
      <c r="D346" s="141" t="s">
        <v>144</v>
      </c>
      <c r="E346" s="142" t="s">
        <v>472</v>
      </c>
      <c r="F346" s="143" t="s">
        <v>473</v>
      </c>
      <c r="G346" s="144" t="s">
        <v>147</v>
      </c>
      <c r="H346" s="145">
        <v>357.3</v>
      </c>
      <c r="I346" s="146"/>
      <c r="J346" s="147">
        <f>ROUND(I346*H346,2)</f>
        <v>0</v>
      </c>
      <c r="K346" s="143" t="s">
        <v>148</v>
      </c>
      <c r="L346" s="34"/>
      <c r="M346" s="148" t="s">
        <v>1</v>
      </c>
      <c r="N346" s="149" t="s">
        <v>41</v>
      </c>
      <c r="O346" s="59"/>
      <c r="P346" s="150">
        <f>O346*H346</f>
        <v>0</v>
      </c>
      <c r="Q346" s="150">
        <v>0</v>
      </c>
      <c r="R346" s="150">
        <f>Q346*H346</f>
        <v>0</v>
      </c>
      <c r="S346" s="150">
        <v>0</v>
      </c>
      <c r="T346" s="15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2" t="s">
        <v>149</v>
      </c>
      <c r="AT346" s="152" t="s">
        <v>144</v>
      </c>
      <c r="AU346" s="152" t="s">
        <v>86</v>
      </c>
      <c r="AY346" s="18" t="s">
        <v>142</v>
      </c>
      <c r="BE346" s="153">
        <f>IF(N346="základní",J346,0)</f>
        <v>0</v>
      </c>
      <c r="BF346" s="153">
        <f>IF(N346="snížená",J346,0)</f>
        <v>0</v>
      </c>
      <c r="BG346" s="153">
        <f>IF(N346="zákl. přenesená",J346,0)</f>
        <v>0</v>
      </c>
      <c r="BH346" s="153">
        <f>IF(N346="sníž. přenesená",J346,0)</f>
        <v>0</v>
      </c>
      <c r="BI346" s="153">
        <f>IF(N346="nulová",J346,0)</f>
        <v>0</v>
      </c>
      <c r="BJ346" s="18" t="s">
        <v>84</v>
      </c>
      <c r="BK346" s="153">
        <f>ROUND(I346*H346,2)</f>
        <v>0</v>
      </c>
      <c r="BL346" s="18" t="s">
        <v>149</v>
      </c>
      <c r="BM346" s="152" t="s">
        <v>474</v>
      </c>
    </row>
    <row r="347" spans="1:65" s="14" customFormat="1">
      <c r="B347" s="166"/>
      <c r="D347" s="154" t="s">
        <v>157</v>
      </c>
      <c r="E347" s="167" t="s">
        <v>1</v>
      </c>
      <c r="F347" s="168" t="s">
        <v>465</v>
      </c>
      <c r="H347" s="169">
        <v>125.55</v>
      </c>
      <c r="I347" s="170"/>
      <c r="L347" s="166"/>
      <c r="M347" s="171"/>
      <c r="N347" s="172"/>
      <c r="O347" s="172"/>
      <c r="P347" s="172"/>
      <c r="Q347" s="172"/>
      <c r="R347" s="172"/>
      <c r="S347" s="172"/>
      <c r="T347" s="173"/>
      <c r="AT347" s="167" t="s">
        <v>157</v>
      </c>
      <c r="AU347" s="167" t="s">
        <v>86</v>
      </c>
      <c r="AV347" s="14" t="s">
        <v>86</v>
      </c>
      <c r="AW347" s="14" t="s">
        <v>32</v>
      </c>
      <c r="AX347" s="14" t="s">
        <v>76</v>
      </c>
      <c r="AY347" s="167" t="s">
        <v>142</v>
      </c>
    </row>
    <row r="348" spans="1:65" s="14" customFormat="1">
      <c r="B348" s="166"/>
      <c r="D348" s="154" t="s">
        <v>157</v>
      </c>
      <c r="E348" s="167" t="s">
        <v>1</v>
      </c>
      <c r="F348" s="168" t="s">
        <v>345</v>
      </c>
      <c r="H348" s="169">
        <v>231.75</v>
      </c>
      <c r="I348" s="170"/>
      <c r="L348" s="166"/>
      <c r="M348" s="171"/>
      <c r="N348" s="172"/>
      <c r="O348" s="172"/>
      <c r="P348" s="172"/>
      <c r="Q348" s="172"/>
      <c r="R348" s="172"/>
      <c r="S348" s="172"/>
      <c r="T348" s="173"/>
      <c r="AT348" s="167" t="s">
        <v>157</v>
      </c>
      <c r="AU348" s="167" t="s">
        <v>86</v>
      </c>
      <c r="AV348" s="14" t="s">
        <v>86</v>
      </c>
      <c r="AW348" s="14" t="s">
        <v>32</v>
      </c>
      <c r="AX348" s="14" t="s">
        <v>76</v>
      </c>
      <c r="AY348" s="167" t="s">
        <v>142</v>
      </c>
    </row>
    <row r="349" spans="1:65" s="15" customFormat="1">
      <c r="B349" s="174"/>
      <c r="D349" s="154" t="s">
        <v>157</v>
      </c>
      <c r="E349" s="175" t="s">
        <v>1</v>
      </c>
      <c r="F349" s="176" t="s">
        <v>162</v>
      </c>
      <c r="H349" s="177">
        <v>357.3</v>
      </c>
      <c r="I349" s="178"/>
      <c r="L349" s="174"/>
      <c r="M349" s="179"/>
      <c r="N349" s="180"/>
      <c r="O349" s="180"/>
      <c r="P349" s="180"/>
      <c r="Q349" s="180"/>
      <c r="R349" s="180"/>
      <c r="S349" s="180"/>
      <c r="T349" s="181"/>
      <c r="AT349" s="175" t="s">
        <v>157</v>
      </c>
      <c r="AU349" s="175" t="s">
        <v>86</v>
      </c>
      <c r="AV349" s="15" t="s">
        <v>149</v>
      </c>
      <c r="AW349" s="15" t="s">
        <v>32</v>
      </c>
      <c r="AX349" s="15" t="s">
        <v>84</v>
      </c>
      <c r="AY349" s="175" t="s">
        <v>142</v>
      </c>
    </row>
    <row r="350" spans="1:65" s="2" customFormat="1" ht="16.5" customHeight="1">
      <c r="A350" s="33"/>
      <c r="B350" s="140"/>
      <c r="C350" s="141" t="s">
        <v>475</v>
      </c>
      <c r="D350" s="141" t="s">
        <v>144</v>
      </c>
      <c r="E350" s="142" t="s">
        <v>476</v>
      </c>
      <c r="F350" s="143" t="s">
        <v>477</v>
      </c>
      <c r="G350" s="144" t="s">
        <v>147</v>
      </c>
      <c r="H350" s="145">
        <v>125.55</v>
      </c>
      <c r="I350" s="146"/>
      <c r="J350" s="147">
        <f>ROUND(I350*H350,2)</f>
        <v>0</v>
      </c>
      <c r="K350" s="143" t="s">
        <v>148</v>
      </c>
      <c r="L350" s="34"/>
      <c r="M350" s="148" t="s">
        <v>1</v>
      </c>
      <c r="N350" s="149" t="s">
        <v>41</v>
      </c>
      <c r="O350" s="59"/>
      <c r="P350" s="150">
        <f>O350*H350</f>
        <v>0</v>
      </c>
      <c r="Q350" s="150">
        <v>0</v>
      </c>
      <c r="R350" s="150">
        <f>Q350*H350</f>
        <v>0</v>
      </c>
      <c r="S350" s="150">
        <v>0</v>
      </c>
      <c r="T350" s="151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2" t="s">
        <v>149</v>
      </c>
      <c r="AT350" s="152" t="s">
        <v>144</v>
      </c>
      <c r="AU350" s="152" t="s">
        <v>86</v>
      </c>
      <c r="AY350" s="18" t="s">
        <v>142</v>
      </c>
      <c r="BE350" s="153">
        <f>IF(N350="základní",J350,0)</f>
        <v>0</v>
      </c>
      <c r="BF350" s="153">
        <f>IF(N350="snížená",J350,0)</f>
        <v>0</v>
      </c>
      <c r="BG350" s="153">
        <f>IF(N350="zákl. přenesená",J350,0)</f>
        <v>0</v>
      </c>
      <c r="BH350" s="153">
        <f>IF(N350="sníž. přenesená",J350,0)</f>
        <v>0</v>
      </c>
      <c r="BI350" s="153">
        <f>IF(N350="nulová",J350,0)</f>
        <v>0</v>
      </c>
      <c r="BJ350" s="18" t="s">
        <v>84</v>
      </c>
      <c r="BK350" s="153">
        <f>ROUND(I350*H350,2)</f>
        <v>0</v>
      </c>
      <c r="BL350" s="18" t="s">
        <v>149</v>
      </c>
      <c r="BM350" s="152" t="s">
        <v>478</v>
      </c>
    </row>
    <row r="351" spans="1:65" s="14" customFormat="1">
      <c r="B351" s="166"/>
      <c r="D351" s="154" t="s">
        <v>157</v>
      </c>
      <c r="E351" s="167" t="s">
        <v>1</v>
      </c>
      <c r="F351" s="168" t="s">
        <v>465</v>
      </c>
      <c r="H351" s="169">
        <v>125.55</v>
      </c>
      <c r="I351" s="170"/>
      <c r="L351" s="166"/>
      <c r="M351" s="171"/>
      <c r="N351" s="172"/>
      <c r="O351" s="172"/>
      <c r="P351" s="172"/>
      <c r="Q351" s="172"/>
      <c r="R351" s="172"/>
      <c r="S351" s="172"/>
      <c r="T351" s="173"/>
      <c r="AT351" s="167" t="s">
        <v>157</v>
      </c>
      <c r="AU351" s="167" t="s">
        <v>86</v>
      </c>
      <c r="AV351" s="14" t="s">
        <v>86</v>
      </c>
      <c r="AW351" s="14" t="s">
        <v>32</v>
      </c>
      <c r="AX351" s="14" t="s">
        <v>76</v>
      </c>
      <c r="AY351" s="167" t="s">
        <v>142</v>
      </c>
    </row>
    <row r="352" spans="1:65" s="15" customFormat="1">
      <c r="B352" s="174"/>
      <c r="D352" s="154" t="s">
        <v>157</v>
      </c>
      <c r="E352" s="175" t="s">
        <v>1</v>
      </c>
      <c r="F352" s="176" t="s">
        <v>162</v>
      </c>
      <c r="H352" s="177">
        <v>125.55</v>
      </c>
      <c r="I352" s="178"/>
      <c r="L352" s="174"/>
      <c r="M352" s="179"/>
      <c r="N352" s="180"/>
      <c r="O352" s="180"/>
      <c r="P352" s="180"/>
      <c r="Q352" s="180"/>
      <c r="R352" s="180"/>
      <c r="S352" s="180"/>
      <c r="T352" s="181"/>
      <c r="AT352" s="175" t="s">
        <v>157</v>
      </c>
      <c r="AU352" s="175" t="s">
        <v>86</v>
      </c>
      <c r="AV352" s="15" t="s">
        <v>149</v>
      </c>
      <c r="AW352" s="15" t="s">
        <v>32</v>
      </c>
      <c r="AX352" s="15" t="s">
        <v>84</v>
      </c>
      <c r="AY352" s="175" t="s">
        <v>142</v>
      </c>
    </row>
    <row r="353" spans="1:65" s="2" customFormat="1" ht="16.5" customHeight="1">
      <c r="A353" s="33"/>
      <c r="B353" s="140"/>
      <c r="C353" s="141" t="s">
        <v>479</v>
      </c>
      <c r="D353" s="141" t="s">
        <v>144</v>
      </c>
      <c r="E353" s="142" t="s">
        <v>480</v>
      </c>
      <c r="F353" s="143" t="s">
        <v>481</v>
      </c>
      <c r="G353" s="144" t="s">
        <v>147</v>
      </c>
      <c r="H353" s="145">
        <v>3766.5</v>
      </c>
      <c r="I353" s="146"/>
      <c r="J353" s="147">
        <f>ROUND(I353*H353,2)</f>
        <v>0</v>
      </c>
      <c r="K353" s="143" t="s">
        <v>148</v>
      </c>
      <c r="L353" s="34"/>
      <c r="M353" s="148" t="s">
        <v>1</v>
      </c>
      <c r="N353" s="149" t="s">
        <v>41</v>
      </c>
      <c r="O353" s="59"/>
      <c r="P353" s="150">
        <f>O353*H353</f>
        <v>0</v>
      </c>
      <c r="Q353" s="150">
        <v>0</v>
      </c>
      <c r="R353" s="150">
        <f>Q353*H353</f>
        <v>0</v>
      </c>
      <c r="S353" s="150">
        <v>0</v>
      </c>
      <c r="T353" s="151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2" t="s">
        <v>149</v>
      </c>
      <c r="AT353" s="152" t="s">
        <v>144</v>
      </c>
      <c r="AU353" s="152" t="s">
        <v>86</v>
      </c>
      <c r="AY353" s="18" t="s">
        <v>142</v>
      </c>
      <c r="BE353" s="153">
        <f>IF(N353="základní",J353,0)</f>
        <v>0</v>
      </c>
      <c r="BF353" s="153">
        <f>IF(N353="snížená",J353,0)</f>
        <v>0</v>
      </c>
      <c r="BG353" s="153">
        <f>IF(N353="zákl. přenesená",J353,0)</f>
        <v>0</v>
      </c>
      <c r="BH353" s="153">
        <f>IF(N353="sníž. přenesená",J353,0)</f>
        <v>0</v>
      </c>
      <c r="BI353" s="153">
        <f>IF(N353="nulová",J353,0)</f>
        <v>0</v>
      </c>
      <c r="BJ353" s="18" t="s">
        <v>84</v>
      </c>
      <c r="BK353" s="153">
        <f>ROUND(I353*H353,2)</f>
        <v>0</v>
      </c>
      <c r="BL353" s="18" t="s">
        <v>149</v>
      </c>
      <c r="BM353" s="152" t="s">
        <v>482</v>
      </c>
    </row>
    <row r="354" spans="1:65" s="14" customFormat="1">
      <c r="B354" s="166"/>
      <c r="D354" s="154" t="s">
        <v>157</v>
      </c>
      <c r="F354" s="168" t="s">
        <v>483</v>
      </c>
      <c r="H354" s="169">
        <v>3766.5</v>
      </c>
      <c r="I354" s="170"/>
      <c r="L354" s="166"/>
      <c r="M354" s="171"/>
      <c r="N354" s="172"/>
      <c r="O354" s="172"/>
      <c r="P354" s="172"/>
      <c r="Q354" s="172"/>
      <c r="R354" s="172"/>
      <c r="S354" s="172"/>
      <c r="T354" s="173"/>
      <c r="AT354" s="167" t="s">
        <v>157</v>
      </c>
      <c r="AU354" s="167" t="s">
        <v>86</v>
      </c>
      <c r="AV354" s="14" t="s">
        <v>86</v>
      </c>
      <c r="AW354" s="14" t="s">
        <v>3</v>
      </c>
      <c r="AX354" s="14" t="s">
        <v>84</v>
      </c>
      <c r="AY354" s="167" t="s">
        <v>142</v>
      </c>
    </row>
    <row r="355" spans="1:65" s="2" customFormat="1" ht="16.5" customHeight="1">
      <c r="A355" s="33"/>
      <c r="B355" s="140"/>
      <c r="C355" s="141" t="s">
        <v>484</v>
      </c>
      <c r="D355" s="141" t="s">
        <v>144</v>
      </c>
      <c r="E355" s="142" t="s">
        <v>485</v>
      </c>
      <c r="F355" s="143" t="s">
        <v>486</v>
      </c>
      <c r="G355" s="144" t="s">
        <v>147</v>
      </c>
      <c r="H355" s="145">
        <v>125.55</v>
      </c>
      <c r="I355" s="146"/>
      <c r="J355" s="147">
        <f>ROUND(I355*H355,2)</f>
        <v>0</v>
      </c>
      <c r="K355" s="143" t="s">
        <v>148</v>
      </c>
      <c r="L355" s="34"/>
      <c r="M355" s="148" t="s">
        <v>1</v>
      </c>
      <c r="N355" s="149" t="s">
        <v>41</v>
      </c>
      <c r="O355" s="59"/>
      <c r="P355" s="150">
        <f>O355*H355</f>
        <v>0</v>
      </c>
      <c r="Q355" s="150">
        <v>0</v>
      </c>
      <c r="R355" s="150">
        <f>Q355*H355</f>
        <v>0</v>
      </c>
      <c r="S355" s="150">
        <v>0</v>
      </c>
      <c r="T355" s="15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2" t="s">
        <v>149</v>
      </c>
      <c r="AT355" s="152" t="s">
        <v>144</v>
      </c>
      <c r="AU355" s="152" t="s">
        <v>86</v>
      </c>
      <c r="AY355" s="18" t="s">
        <v>142</v>
      </c>
      <c r="BE355" s="153">
        <f>IF(N355="základní",J355,0)</f>
        <v>0</v>
      </c>
      <c r="BF355" s="153">
        <f>IF(N355="snížená",J355,0)</f>
        <v>0</v>
      </c>
      <c r="BG355" s="153">
        <f>IF(N355="zákl. přenesená",J355,0)</f>
        <v>0</v>
      </c>
      <c r="BH355" s="153">
        <f>IF(N355="sníž. přenesená",J355,0)</f>
        <v>0</v>
      </c>
      <c r="BI355" s="153">
        <f>IF(N355="nulová",J355,0)</f>
        <v>0</v>
      </c>
      <c r="BJ355" s="18" t="s">
        <v>84</v>
      </c>
      <c r="BK355" s="153">
        <f>ROUND(I355*H355,2)</f>
        <v>0</v>
      </c>
      <c r="BL355" s="18" t="s">
        <v>149</v>
      </c>
      <c r="BM355" s="152" t="s">
        <v>487</v>
      </c>
    </row>
    <row r="356" spans="1:65" s="14" customFormat="1">
      <c r="B356" s="166"/>
      <c r="D356" s="154" t="s">
        <v>157</v>
      </c>
      <c r="E356" s="167" t="s">
        <v>1</v>
      </c>
      <c r="F356" s="168" t="s">
        <v>465</v>
      </c>
      <c r="H356" s="169">
        <v>125.55</v>
      </c>
      <c r="I356" s="170"/>
      <c r="L356" s="166"/>
      <c r="M356" s="171"/>
      <c r="N356" s="172"/>
      <c r="O356" s="172"/>
      <c r="P356" s="172"/>
      <c r="Q356" s="172"/>
      <c r="R356" s="172"/>
      <c r="S356" s="172"/>
      <c r="T356" s="173"/>
      <c r="AT356" s="167" t="s">
        <v>157</v>
      </c>
      <c r="AU356" s="167" t="s">
        <v>86</v>
      </c>
      <c r="AV356" s="14" t="s">
        <v>86</v>
      </c>
      <c r="AW356" s="14" t="s">
        <v>32</v>
      </c>
      <c r="AX356" s="14" t="s">
        <v>76</v>
      </c>
      <c r="AY356" s="167" t="s">
        <v>142</v>
      </c>
    </row>
    <row r="357" spans="1:65" s="15" customFormat="1">
      <c r="B357" s="174"/>
      <c r="D357" s="154" t="s">
        <v>157</v>
      </c>
      <c r="E357" s="175" t="s">
        <v>1</v>
      </c>
      <c r="F357" s="176" t="s">
        <v>162</v>
      </c>
      <c r="H357" s="177">
        <v>125.55</v>
      </c>
      <c r="I357" s="178"/>
      <c r="L357" s="174"/>
      <c r="M357" s="179"/>
      <c r="N357" s="180"/>
      <c r="O357" s="180"/>
      <c r="P357" s="180"/>
      <c r="Q357" s="180"/>
      <c r="R357" s="180"/>
      <c r="S357" s="180"/>
      <c r="T357" s="181"/>
      <c r="AT357" s="175" t="s">
        <v>157</v>
      </c>
      <c r="AU357" s="175" t="s">
        <v>86</v>
      </c>
      <c r="AV357" s="15" t="s">
        <v>149</v>
      </c>
      <c r="AW357" s="15" t="s">
        <v>32</v>
      </c>
      <c r="AX357" s="15" t="s">
        <v>84</v>
      </c>
      <c r="AY357" s="175" t="s">
        <v>142</v>
      </c>
    </row>
    <row r="358" spans="1:65" s="2" customFormat="1" ht="21.75" customHeight="1">
      <c r="A358" s="33"/>
      <c r="B358" s="140"/>
      <c r="C358" s="141" t="s">
        <v>488</v>
      </c>
      <c r="D358" s="141" t="s">
        <v>144</v>
      </c>
      <c r="E358" s="142" t="s">
        <v>489</v>
      </c>
      <c r="F358" s="143" t="s">
        <v>490</v>
      </c>
      <c r="G358" s="144" t="s">
        <v>147</v>
      </c>
      <c r="H358" s="145">
        <v>30.35</v>
      </c>
      <c r="I358" s="146"/>
      <c r="J358" s="147">
        <f>ROUND(I358*H358,2)</f>
        <v>0</v>
      </c>
      <c r="K358" s="143" t="s">
        <v>148</v>
      </c>
      <c r="L358" s="34"/>
      <c r="M358" s="148" t="s">
        <v>1</v>
      </c>
      <c r="N358" s="149" t="s">
        <v>41</v>
      </c>
      <c r="O358" s="59"/>
      <c r="P358" s="150">
        <f>O358*H358</f>
        <v>0</v>
      </c>
      <c r="Q358" s="150">
        <v>1.2999999999999999E-4</v>
      </c>
      <c r="R358" s="150">
        <f>Q358*H358</f>
        <v>3.9455000000000002E-3</v>
      </c>
      <c r="S358" s="150">
        <v>0</v>
      </c>
      <c r="T358" s="15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52" t="s">
        <v>149</v>
      </c>
      <c r="AT358" s="152" t="s">
        <v>144</v>
      </c>
      <c r="AU358" s="152" t="s">
        <v>86</v>
      </c>
      <c r="AY358" s="18" t="s">
        <v>142</v>
      </c>
      <c r="BE358" s="153">
        <f>IF(N358="základní",J358,0)</f>
        <v>0</v>
      </c>
      <c r="BF358" s="153">
        <f>IF(N358="snížená",J358,0)</f>
        <v>0</v>
      </c>
      <c r="BG358" s="153">
        <f>IF(N358="zákl. přenesená",J358,0)</f>
        <v>0</v>
      </c>
      <c r="BH358" s="153">
        <f>IF(N358="sníž. přenesená",J358,0)</f>
        <v>0</v>
      </c>
      <c r="BI358" s="153">
        <f>IF(N358="nulová",J358,0)</f>
        <v>0</v>
      </c>
      <c r="BJ358" s="18" t="s">
        <v>84</v>
      </c>
      <c r="BK358" s="153">
        <f>ROUND(I358*H358,2)</f>
        <v>0</v>
      </c>
      <c r="BL358" s="18" t="s">
        <v>149</v>
      </c>
      <c r="BM358" s="152" t="s">
        <v>491</v>
      </c>
    </row>
    <row r="359" spans="1:65" s="13" customFormat="1">
      <c r="B359" s="159"/>
      <c r="D359" s="154" t="s">
        <v>157</v>
      </c>
      <c r="E359" s="160" t="s">
        <v>1</v>
      </c>
      <c r="F359" s="161" t="s">
        <v>492</v>
      </c>
      <c r="H359" s="160" t="s">
        <v>1</v>
      </c>
      <c r="I359" s="162"/>
      <c r="L359" s="159"/>
      <c r="M359" s="163"/>
      <c r="N359" s="164"/>
      <c r="O359" s="164"/>
      <c r="P359" s="164"/>
      <c r="Q359" s="164"/>
      <c r="R359" s="164"/>
      <c r="S359" s="164"/>
      <c r="T359" s="165"/>
      <c r="AT359" s="160" t="s">
        <v>157</v>
      </c>
      <c r="AU359" s="160" t="s">
        <v>86</v>
      </c>
      <c r="AV359" s="13" t="s">
        <v>84</v>
      </c>
      <c r="AW359" s="13" t="s">
        <v>32</v>
      </c>
      <c r="AX359" s="13" t="s">
        <v>76</v>
      </c>
      <c r="AY359" s="160" t="s">
        <v>142</v>
      </c>
    </row>
    <row r="360" spans="1:65" s="14" customFormat="1">
      <c r="B360" s="166"/>
      <c r="D360" s="154" t="s">
        <v>157</v>
      </c>
      <c r="E360" s="167" t="s">
        <v>1</v>
      </c>
      <c r="F360" s="168" t="s">
        <v>493</v>
      </c>
      <c r="H360" s="169">
        <v>30.35</v>
      </c>
      <c r="I360" s="170"/>
      <c r="L360" s="166"/>
      <c r="M360" s="171"/>
      <c r="N360" s="172"/>
      <c r="O360" s="172"/>
      <c r="P360" s="172"/>
      <c r="Q360" s="172"/>
      <c r="R360" s="172"/>
      <c r="S360" s="172"/>
      <c r="T360" s="173"/>
      <c r="AT360" s="167" t="s">
        <v>157</v>
      </c>
      <c r="AU360" s="167" t="s">
        <v>86</v>
      </c>
      <c r="AV360" s="14" t="s">
        <v>86</v>
      </c>
      <c r="AW360" s="14" t="s">
        <v>32</v>
      </c>
      <c r="AX360" s="14" t="s">
        <v>76</v>
      </c>
      <c r="AY360" s="167" t="s">
        <v>142</v>
      </c>
    </row>
    <row r="361" spans="1:65" s="15" customFormat="1">
      <c r="B361" s="174"/>
      <c r="D361" s="154" t="s">
        <v>157</v>
      </c>
      <c r="E361" s="175" t="s">
        <v>1</v>
      </c>
      <c r="F361" s="176" t="s">
        <v>162</v>
      </c>
      <c r="H361" s="177">
        <v>30.35</v>
      </c>
      <c r="I361" s="178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5" t="s">
        <v>157</v>
      </c>
      <c r="AU361" s="175" t="s">
        <v>86</v>
      </c>
      <c r="AV361" s="15" t="s">
        <v>149</v>
      </c>
      <c r="AW361" s="15" t="s">
        <v>32</v>
      </c>
      <c r="AX361" s="15" t="s">
        <v>84</v>
      </c>
      <c r="AY361" s="175" t="s">
        <v>142</v>
      </c>
    </row>
    <row r="362" spans="1:65" s="2" customFormat="1" ht="24.2" customHeight="1">
      <c r="A362" s="33"/>
      <c r="B362" s="140"/>
      <c r="C362" s="141" t="s">
        <v>494</v>
      </c>
      <c r="D362" s="141" t="s">
        <v>144</v>
      </c>
      <c r="E362" s="142" t="s">
        <v>495</v>
      </c>
      <c r="F362" s="143" t="s">
        <v>496</v>
      </c>
      <c r="G362" s="144" t="s">
        <v>147</v>
      </c>
      <c r="H362" s="145">
        <v>376.42500000000001</v>
      </c>
      <c r="I362" s="146"/>
      <c r="J362" s="147">
        <f>ROUND(I362*H362,2)</f>
        <v>0</v>
      </c>
      <c r="K362" s="143" t="s">
        <v>148</v>
      </c>
      <c r="L362" s="34"/>
      <c r="M362" s="148" t="s">
        <v>1</v>
      </c>
      <c r="N362" s="149" t="s">
        <v>41</v>
      </c>
      <c r="O362" s="59"/>
      <c r="P362" s="150">
        <f>O362*H362</f>
        <v>0</v>
      </c>
      <c r="Q362" s="150">
        <v>2.1000000000000001E-4</v>
      </c>
      <c r="R362" s="150">
        <f>Q362*H362</f>
        <v>7.9049250000000001E-2</v>
      </c>
      <c r="S362" s="150">
        <v>0</v>
      </c>
      <c r="T362" s="151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52" t="s">
        <v>149</v>
      </c>
      <c r="AT362" s="152" t="s">
        <v>144</v>
      </c>
      <c r="AU362" s="152" t="s">
        <v>86</v>
      </c>
      <c r="AY362" s="18" t="s">
        <v>142</v>
      </c>
      <c r="BE362" s="153">
        <f>IF(N362="základní",J362,0)</f>
        <v>0</v>
      </c>
      <c r="BF362" s="153">
        <f>IF(N362="snížená",J362,0)</f>
        <v>0</v>
      </c>
      <c r="BG362" s="153">
        <f>IF(N362="zákl. přenesená",J362,0)</f>
        <v>0</v>
      </c>
      <c r="BH362" s="153">
        <f>IF(N362="sníž. přenesená",J362,0)</f>
        <v>0</v>
      </c>
      <c r="BI362" s="153">
        <f>IF(N362="nulová",J362,0)</f>
        <v>0</v>
      </c>
      <c r="BJ362" s="18" t="s">
        <v>84</v>
      </c>
      <c r="BK362" s="153">
        <f>ROUND(I362*H362,2)</f>
        <v>0</v>
      </c>
      <c r="BL362" s="18" t="s">
        <v>149</v>
      </c>
      <c r="BM362" s="152" t="s">
        <v>497</v>
      </c>
    </row>
    <row r="363" spans="1:65" s="14" customFormat="1">
      <c r="B363" s="166"/>
      <c r="D363" s="154" t="s">
        <v>157</v>
      </c>
      <c r="E363" s="167" t="s">
        <v>1</v>
      </c>
      <c r="F363" s="168" t="s">
        <v>304</v>
      </c>
      <c r="H363" s="169">
        <v>376.42500000000001</v>
      </c>
      <c r="I363" s="170"/>
      <c r="L363" s="166"/>
      <c r="M363" s="171"/>
      <c r="N363" s="172"/>
      <c r="O363" s="172"/>
      <c r="P363" s="172"/>
      <c r="Q363" s="172"/>
      <c r="R363" s="172"/>
      <c r="S363" s="172"/>
      <c r="T363" s="173"/>
      <c r="AT363" s="167" t="s">
        <v>157</v>
      </c>
      <c r="AU363" s="167" t="s">
        <v>86</v>
      </c>
      <c r="AV363" s="14" t="s">
        <v>86</v>
      </c>
      <c r="AW363" s="14" t="s">
        <v>32</v>
      </c>
      <c r="AX363" s="14" t="s">
        <v>76</v>
      </c>
      <c r="AY363" s="167" t="s">
        <v>142</v>
      </c>
    </row>
    <row r="364" spans="1:65" s="15" customFormat="1">
      <c r="B364" s="174"/>
      <c r="D364" s="154" t="s">
        <v>157</v>
      </c>
      <c r="E364" s="175" t="s">
        <v>1</v>
      </c>
      <c r="F364" s="176" t="s">
        <v>162</v>
      </c>
      <c r="H364" s="177">
        <v>376.42500000000001</v>
      </c>
      <c r="I364" s="178"/>
      <c r="L364" s="174"/>
      <c r="M364" s="179"/>
      <c r="N364" s="180"/>
      <c r="O364" s="180"/>
      <c r="P364" s="180"/>
      <c r="Q364" s="180"/>
      <c r="R364" s="180"/>
      <c r="S364" s="180"/>
      <c r="T364" s="181"/>
      <c r="AT364" s="175" t="s">
        <v>157</v>
      </c>
      <c r="AU364" s="175" t="s">
        <v>86</v>
      </c>
      <c r="AV364" s="15" t="s">
        <v>149</v>
      </c>
      <c r="AW364" s="15" t="s">
        <v>32</v>
      </c>
      <c r="AX364" s="15" t="s">
        <v>84</v>
      </c>
      <c r="AY364" s="175" t="s">
        <v>142</v>
      </c>
    </row>
    <row r="365" spans="1:65" s="2" customFormat="1" ht="16.5" customHeight="1">
      <c r="A365" s="33"/>
      <c r="B365" s="140"/>
      <c r="C365" s="141" t="s">
        <v>498</v>
      </c>
      <c r="D365" s="141" t="s">
        <v>144</v>
      </c>
      <c r="E365" s="142" t="s">
        <v>499</v>
      </c>
      <c r="F365" s="143" t="s">
        <v>500</v>
      </c>
      <c r="G365" s="144" t="s">
        <v>147</v>
      </c>
      <c r="H365" s="145">
        <v>4.5</v>
      </c>
      <c r="I365" s="146"/>
      <c r="J365" s="147">
        <f>ROUND(I365*H365,2)</f>
        <v>0</v>
      </c>
      <c r="K365" s="143" t="s">
        <v>148</v>
      </c>
      <c r="L365" s="34"/>
      <c r="M365" s="148" t="s">
        <v>1</v>
      </c>
      <c r="N365" s="149" t="s">
        <v>41</v>
      </c>
      <c r="O365" s="59"/>
      <c r="P365" s="150">
        <f>O365*H365</f>
        <v>0</v>
      </c>
      <c r="Q365" s="150">
        <v>0</v>
      </c>
      <c r="R365" s="150">
        <f>Q365*H365</f>
        <v>0</v>
      </c>
      <c r="S365" s="150">
        <v>0.26100000000000001</v>
      </c>
      <c r="T365" s="151">
        <f>S365*H365</f>
        <v>1.1745000000000001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2" t="s">
        <v>149</v>
      </c>
      <c r="AT365" s="152" t="s">
        <v>144</v>
      </c>
      <c r="AU365" s="152" t="s">
        <v>86</v>
      </c>
      <c r="AY365" s="18" t="s">
        <v>142</v>
      </c>
      <c r="BE365" s="153">
        <f>IF(N365="základní",J365,0)</f>
        <v>0</v>
      </c>
      <c r="BF365" s="153">
        <f>IF(N365="snížená",J365,0)</f>
        <v>0</v>
      </c>
      <c r="BG365" s="153">
        <f>IF(N365="zákl. přenesená",J365,0)</f>
        <v>0</v>
      </c>
      <c r="BH365" s="153">
        <f>IF(N365="sníž. přenesená",J365,0)</f>
        <v>0</v>
      </c>
      <c r="BI365" s="153">
        <f>IF(N365="nulová",J365,0)</f>
        <v>0</v>
      </c>
      <c r="BJ365" s="18" t="s">
        <v>84</v>
      </c>
      <c r="BK365" s="153">
        <f>ROUND(I365*H365,2)</f>
        <v>0</v>
      </c>
      <c r="BL365" s="18" t="s">
        <v>149</v>
      </c>
      <c r="BM365" s="152" t="s">
        <v>501</v>
      </c>
    </row>
    <row r="366" spans="1:65" s="14" customFormat="1">
      <c r="B366" s="166"/>
      <c r="D366" s="154" t="s">
        <v>157</v>
      </c>
      <c r="E366" s="167" t="s">
        <v>1</v>
      </c>
      <c r="F366" s="168" t="s">
        <v>502</v>
      </c>
      <c r="H366" s="169">
        <v>4.5</v>
      </c>
      <c r="I366" s="170"/>
      <c r="L366" s="166"/>
      <c r="M366" s="171"/>
      <c r="N366" s="172"/>
      <c r="O366" s="172"/>
      <c r="P366" s="172"/>
      <c r="Q366" s="172"/>
      <c r="R366" s="172"/>
      <c r="S366" s="172"/>
      <c r="T366" s="173"/>
      <c r="AT366" s="167" t="s">
        <v>157</v>
      </c>
      <c r="AU366" s="167" t="s">
        <v>86</v>
      </c>
      <c r="AV366" s="14" t="s">
        <v>86</v>
      </c>
      <c r="AW366" s="14" t="s">
        <v>32</v>
      </c>
      <c r="AX366" s="14" t="s">
        <v>76</v>
      </c>
      <c r="AY366" s="167" t="s">
        <v>142</v>
      </c>
    </row>
    <row r="367" spans="1:65" s="15" customFormat="1">
      <c r="B367" s="174"/>
      <c r="D367" s="154" t="s">
        <v>157</v>
      </c>
      <c r="E367" s="175" t="s">
        <v>1</v>
      </c>
      <c r="F367" s="176" t="s">
        <v>162</v>
      </c>
      <c r="H367" s="177">
        <v>4.5</v>
      </c>
      <c r="I367" s="178"/>
      <c r="L367" s="174"/>
      <c r="M367" s="179"/>
      <c r="N367" s="180"/>
      <c r="O367" s="180"/>
      <c r="P367" s="180"/>
      <c r="Q367" s="180"/>
      <c r="R367" s="180"/>
      <c r="S367" s="180"/>
      <c r="T367" s="181"/>
      <c r="AT367" s="175" t="s">
        <v>157</v>
      </c>
      <c r="AU367" s="175" t="s">
        <v>86</v>
      </c>
      <c r="AV367" s="15" t="s">
        <v>149</v>
      </c>
      <c r="AW367" s="15" t="s">
        <v>32</v>
      </c>
      <c r="AX367" s="15" t="s">
        <v>84</v>
      </c>
      <c r="AY367" s="175" t="s">
        <v>142</v>
      </c>
    </row>
    <row r="368" spans="1:65" s="2" customFormat="1" ht="16.5" customHeight="1">
      <c r="A368" s="33"/>
      <c r="B368" s="140"/>
      <c r="C368" s="141" t="s">
        <v>503</v>
      </c>
      <c r="D368" s="141" t="s">
        <v>144</v>
      </c>
      <c r="E368" s="142" t="s">
        <v>504</v>
      </c>
      <c r="F368" s="143" t="s">
        <v>505</v>
      </c>
      <c r="G368" s="144" t="s">
        <v>147</v>
      </c>
      <c r="H368" s="145">
        <v>30.69</v>
      </c>
      <c r="I368" s="146"/>
      <c r="J368" s="147">
        <f>ROUND(I368*H368,2)</f>
        <v>0</v>
      </c>
      <c r="K368" s="143" t="s">
        <v>148</v>
      </c>
      <c r="L368" s="34"/>
      <c r="M368" s="148" t="s">
        <v>1</v>
      </c>
      <c r="N368" s="149" t="s">
        <v>41</v>
      </c>
      <c r="O368" s="59"/>
      <c r="P368" s="150">
        <f>O368*H368</f>
        <v>0</v>
      </c>
      <c r="Q368" s="150">
        <v>0</v>
      </c>
      <c r="R368" s="150">
        <f>Q368*H368</f>
        <v>0</v>
      </c>
      <c r="S368" s="150">
        <v>0.09</v>
      </c>
      <c r="T368" s="151">
        <f>S368*H368</f>
        <v>2.7621000000000002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2" t="s">
        <v>149</v>
      </c>
      <c r="AT368" s="152" t="s">
        <v>144</v>
      </c>
      <c r="AU368" s="152" t="s">
        <v>86</v>
      </c>
      <c r="AY368" s="18" t="s">
        <v>142</v>
      </c>
      <c r="BE368" s="153">
        <f>IF(N368="základní",J368,0)</f>
        <v>0</v>
      </c>
      <c r="BF368" s="153">
        <f>IF(N368="snížená",J368,0)</f>
        <v>0</v>
      </c>
      <c r="BG368" s="153">
        <f>IF(N368="zákl. přenesená",J368,0)</f>
        <v>0</v>
      </c>
      <c r="BH368" s="153">
        <f>IF(N368="sníž. přenesená",J368,0)</f>
        <v>0</v>
      </c>
      <c r="BI368" s="153">
        <f>IF(N368="nulová",J368,0)</f>
        <v>0</v>
      </c>
      <c r="BJ368" s="18" t="s">
        <v>84</v>
      </c>
      <c r="BK368" s="153">
        <f>ROUND(I368*H368,2)</f>
        <v>0</v>
      </c>
      <c r="BL368" s="18" t="s">
        <v>149</v>
      </c>
      <c r="BM368" s="152" t="s">
        <v>506</v>
      </c>
    </row>
    <row r="369" spans="1:65" s="2" customFormat="1" ht="16.5" customHeight="1">
      <c r="A369" s="33"/>
      <c r="B369" s="140"/>
      <c r="C369" s="141" t="s">
        <v>507</v>
      </c>
      <c r="D369" s="141" t="s">
        <v>144</v>
      </c>
      <c r="E369" s="142" t="s">
        <v>508</v>
      </c>
      <c r="F369" s="143" t="s">
        <v>509</v>
      </c>
      <c r="G369" s="144" t="s">
        <v>147</v>
      </c>
      <c r="H369" s="145">
        <v>11.16</v>
      </c>
      <c r="I369" s="146"/>
      <c r="J369" s="147">
        <f>ROUND(I369*H369,2)</f>
        <v>0</v>
      </c>
      <c r="K369" s="143" t="s">
        <v>148</v>
      </c>
      <c r="L369" s="34"/>
      <c r="M369" s="148" t="s">
        <v>1</v>
      </c>
      <c r="N369" s="149" t="s">
        <v>41</v>
      </c>
      <c r="O369" s="59"/>
      <c r="P369" s="150">
        <f>O369*H369</f>
        <v>0</v>
      </c>
      <c r="Q369" s="150">
        <v>0</v>
      </c>
      <c r="R369" s="150">
        <f>Q369*H369</f>
        <v>0</v>
      </c>
      <c r="S369" s="150">
        <v>3.5000000000000003E-2</v>
      </c>
      <c r="T369" s="151">
        <f>S369*H369</f>
        <v>0.39060000000000006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2" t="s">
        <v>149</v>
      </c>
      <c r="AT369" s="152" t="s">
        <v>144</v>
      </c>
      <c r="AU369" s="152" t="s">
        <v>86</v>
      </c>
      <c r="AY369" s="18" t="s">
        <v>142</v>
      </c>
      <c r="BE369" s="153">
        <f>IF(N369="základní",J369,0)</f>
        <v>0</v>
      </c>
      <c r="BF369" s="153">
        <f>IF(N369="snížená",J369,0)</f>
        <v>0</v>
      </c>
      <c r="BG369" s="153">
        <f>IF(N369="zákl. přenesená",J369,0)</f>
        <v>0</v>
      </c>
      <c r="BH369" s="153">
        <f>IF(N369="sníž. přenesená",J369,0)</f>
        <v>0</v>
      </c>
      <c r="BI369" s="153">
        <f>IF(N369="nulová",J369,0)</f>
        <v>0</v>
      </c>
      <c r="BJ369" s="18" t="s">
        <v>84</v>
      </c>
      <c r="BK369" s="153">
        <f>ROUND(I369*H369,2)</f>
        <v>0</v>
      </c>
      <c r="BL369" s="18" t="s">
        <v>149</v>
      </c>
      <c r="BM369" s="152" t="s">
        <v>510</v>
      </c>
    </row>
    <row r="370" spans="1:65" s="2" customFormat="1" ht="19.5">
      <c r="A370" s="33"/>
      <c r="B370" s="34"/>
      <c r="C370" s="33"/>
      <c r="D370" s="154" t="s">
        <v>155</v>
      </c>
      <c r="E370" s="33"/>
      <c r="F370" s="155" t="s">
        <v>511</v>
      </c>
      <c r="G370" s="33"/>
      <c r="H370" s="33"/>
      <c r="I370" s="156"/>
      <c r="J370" s="33"/>
      <c r="K370" s="33"/>
      <c r="L370" s="34"/>
      <c r="M370" s="157"/>
      <c r="N370" s="158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155</v>
      </c>
      <c r="AU370" s="18" t="s">
        <v>86</v>
      </c>
    </row>
    <row r="371" spans="1:65" s="2" customFormat="1" ht="16.5" customHeight="1">
      <c r="A371" s="33"/>
      <c r="B371" s="140"/>
      <c r="C371" s="141" t="s">
        <v>512</v>
      </c>
      <c r="D371" s="141" t="s">
        <v>144</v>
      </c>
      <c r="E371" s="142" t="s">
        <v>513</v>
      </c>
      <c r="F371" s="143" t="s">
        <v>514</v>
      </c>
      <c r="G371" s="144" t="s">
        <v>147</v>
      </c>
      <c r="H371" s="145">
        <v>39.9</v>
      </c>
      <c r="I371" s="146"/>
      <c r="J371" s="147">
        <f>ROUND(I371*H371,2)</f>
        <v>0</v>
      </c>
      <c r="K371" s="143" t="s">
        <v>153</v>
      </c>
      <c r="L371" s="34"/>
      <c r="M371" s="148" t="s">
        <v>1</v>
      </c>
      <c r="N371" s="149" t="s">
        <v>41</v>
      </c>
      <c r="O371" s="59"/>
      <c r="P371" s="150">
        <f>O371*H371</f>
        <v>0</v>
      </c>
      <c r="Q371" s="150">
        <v>0</v>
      </c>
      <c r="R371" s="150">
        <f>Q371*H371</f>
        <v>0</v>
      </c>
      <c r="S371" s="150">
        <v>6.2E-2</v>
      </c>
      <c r="T371" s="151">
        <f>S371*H371</f>
        <v>2.4737999999999998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2" t="s">
        <v>149</v>
      </c>
      <c r="AT371" s="152" t="s">
        <v>144</v>
      </c>
      <c r="AU371" s="152" t="s">
        <v>86</v>
      </c>
      <c r="AY371" s="18" t="s">
        <v>142</v>
      </c>
      <c r="BE371" s="153">
        <f>IF(N371="základní",J371,0)</f>
        <v>0</v>
      </c>
      <c r="BF371" s="153">
        <f>IF(N371="snížená",J371,0)</f>
        <v>0</v>
      </c>
      <c r="BG371" s="153">
        <f>IF(N371="zákl. přenesená",J371,0)</f>
        <v>0</v>
      </c>
      <c r="BH371" s="153">
        <f>IF(N371="sníž. přenesená",J371,0)</f>
        <v>0</v>
      </c>
      <c r="BI371" s="153">
        <f>IF(N371="nulová",J371,0)</f>
        <v>0</v>
      </c>
      <c r="BJ371" s="18" t="s">
        <v>84</v>
      </c>
      <c r="BK371" s="153">
        <f>ROUND(I371*H371,2)</f>
        <v>0</v>
      </c>
      <c r="BL371" s="18" t="s">
        <v>149</v>
      </c>
      <c r="BM371" s="152" t="s">
        <v>515</v>
      </c>
    </row>
    <row r="372" spans="1:65" s="2" customFormat="1" ht="117">
      <c r="A372" s="33"/>
      <c r="B372" s="34"/>
      <c r="C372" s="33"/>
      <c r="D372" s="154" t="s">
        <v>155</v>
      </c>
      <c r="E372" s="33"/>
      <c r="F372" s="155" t="s">
        <v>516</v>
      </c>
      <c r="G372" s="33"/>
      <c r="H372" s="33"/>
      <c r="I372" s="156"/>
      <c r="J372" s="33"/>
      <c r="K372" s="33"/>
      <c r="L372" s="34"/>
      <c r="M372" s="157"/>
      <c r="N372" s="158"/>
      <c r="O372" s="59"/>
      <c r="P372" s="59"/>
      <c r="Q372" s="59"/>
      <c r="R372" s="59"/>
      <c r="S372" s="59"/>
      <c r="T372" s="60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8" t="s">
        <v>155</v>
      </c>
      <c r="AU372" s="18" t="s">
        <v>86</v>
      </c>
    </row>
    <row r="373" spans="1:65" s="14" customFormat="1">
      <c r="B373" s="166"/>
      <c r="D373" s="154" t="s">
        <v>157</v>
      </c>
      <c r="E373" s="167" t="s">
        <v>1</v>
      </c>
      <c r="F373" s="168" t="s">
        <v>517</v>
      </c>
      <c r="H373" s="169">
        <v>39.9</v>
      </c>
      <c r="I373" s="170"/>
      <c r="L373" s="166"/>
      <c r="M373" s="171"/>
      <c r="N373" s="172"/>
      <c r="O373" s="172"/>
      <c r="P373" s="172"/>
      <c r="Q373" s="172"/>
      <c r="R373" s="172"/>
      <c r="S373" s="172"/>
      <c r="T373" s="173"/>
      <c r="AT373" s="167" t="s">
        <v>157</v>
      </c>
      <c r="AU373" s="167" t="s">
        <v>86</v>
      </c>
      <c r="AV373" s="14" t="s">
        <v>86</v>
      </c>
      <c r="AW373" s="14" t="s">
        <v>32</v>
      </c>
      <c r="AX373" s="14" t="s">
        <v>76</v>
      </c>
      <c r="AY373" s="167" t="s">
        <v>142</v>
      </c>
    </row>
    <row r="374" spans="1:65" s="15" customFormat="1">
      <c r="B374" s="174"/>
      <c r="D374" s="154" t="s">
        <v>157</v>
      </c>
      <c r="E374" s="175" t="s">
        <v>1</v>
      </c>
      <c r="F374" s="176" t="s">
        <v>162</v>
      </c>
      <c r="H374" s="177">
        <v>39.9</v>
      </c>
      <c r="I374" s="178"/>
      <c r="L374" s="174"/>
      <c r="M374" s="179"/>
      <c r="N374" s="180"/>
      <c r="O374" s="180"/>
      <c r="P374" s="180"/>
      <c r="Q374" s="180"/>
      <c r="R374" s="180"/>
      <c r="S374" s="180"/>
      <c r="T374" s="181"/>
      <c r="AT374" s="175" t="s">
        <v>157</v>
      </c>
      <c r="AU374" s="175" t="s">
        <v>86</v>
      </c>
      <c r="AV374" s="15" t="s">
        <v>149</v>
      </c>
      <c r="AW374" s="15" t="s">
        <v>32</v>
      </c>
      <c r="AX374" s="15" t="s">
        <v>84</v>
      </c>
      <c r="AY374" s="175" t="s">
        <v>142</v>
      </c>
    </row>
    <row r="375" spans="1:65" s="2" customFormat="1" ht="16.5" customHeight="1">
      <c r="A375" s="33"/>
      <c r="B375" s="140"/>
      <c r="C375" s="141" t="s">
        <v>518</v>
      </c>
      <c r="D375" s="141" t="s">
        <v>144</v>
      </c>
      <c r="E375" s="142" t="s">
        <v>519</v>
      </c>
      <c r="F375" s="143" t="s">
        <v>520</v>
      </c>
      <c r="G375" s="144" t="s">
        <v>147</v>
      </c>
      <c r="H375" s="145">
        <v>8</v>
      </c>
      <c r="I375" s="146"/>
      <c r="J375" s="147">
        <f>ROUND(I375*H375,2)</f>
        <v>0</v>
      </c>
      <c r="K375" s="143" t="s">
        <v>148</v>
      </c>
      <c r="L375" s="34"/>
      <c r="M375" s="148" t="s">
        <v>1</v>
      </c>
      <c r="N375" s="149" t="s">
        <v>41</v>
      </c>
      <c r="O375" s="59"/>
      <c r="P375" s="150">
        <f>O375*H375</f>
        <v>0</v>
      </c>
      <c r="Q375" s="150">
        <v>0</v>
      </c>
      <c r="R375" s="150">
        <f>Q375*H375</f>
        <v>0</v>
      </c>
      <c r="S375" s="150">
        <v>7.5999999999999998E-2</v>
      </c>
      <c r="T375" s="151">
        <f>S375*H375</f>
        <v>0.60799999999999998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2" t="s">
        <v>149</v>
      </c>
      <c r="AT375" s="152" t="s">
        <v>144</v>
      </c>
      <c r="AU375" s="152" t="s">
        <v>86</v>
      </c>
      <c r="AY375" s="18" t="s">
        <v>142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18" t="s">
        <v>84</v>
      </c>
      <c r="BK375" s="153">
        <f>ROUND(I375*H375,2)</f>
        <v>0</v>
      </c>
      <c r="BL375" s="18" t="s">
        <v>149</v>
      </c>
      <c r="BM375" s="152" t="s">
        <v>521</v>
      </c>
    </row>
    <row r="376" spans="1:65" s="2" customFormat="1" ht="29.25">
      <c r="A376" s="33"/>
      <c r="B376" s="34"/>
      <c r="C376" s="33"/>
      <c r="D376" s="154" t="s">
        <v>155</v>
      </c>
      <c r="E376" s="33"/>
      <c r="F376" s="155" t="s">
        <v>522</v>
      </c>
      <c r="G376" s="33"/>
      <c r="H376" s="33"/>
      <c r="I376" s="156"/>
      <c r="J376" s="33"/>
      <c r="K376" s="33"/>
      <c r="L376" s="34"/>
      <c r="M376" s="157"/>
      <c r="N376" s="158"/>
      <c r="O376" s="59"/>
      <c r="P376" s="59"/>
      <c r="Q376" s="59"/>
      <c r="R376" s="59"/>
      <c r="S376" s="59"/>
      <c r="T376" s="60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8" t="s">
        <v>155</v>
      </c>
      <c r="AU376" s="18" t="s">
        <v>86</v>
      </c>
    </row>
    <row r="377" spans="1:65" s="2" customFormat="1" ht="16.5" customHeight="1">
      <c r="A377" s="33"/>
      <c r="B377" s="140"/>
      <c r="C377" s="141" t="s">
        <v>523</v>
      </c>
      <c r="D377" s="141" t="s">
        <v>144</v>
      </c>
      <c r="E377" s="142" t="s">
        <v>524</v>
      </c>
      <c r="F377" s="143" t="s">
        <v>525</v>
      </c>
      <c r="G377" s="144" t="s">
        <v>276</v>
      </c>
      <c r="H377" s="145">
        <v>21.5</v>
      </c>
      <c r="I377" s="146"/>
      <c r="J377" s="147">
        <f>ROUND(I377*H377,2)</f>
        <v>0</v>
      </c>
      <c r="K377" s="143" t="s">
        <v>153</v>
      </c>
      <c r="L377" s="34"/>
      <c r="M377" s="148" t="s">
        <v>1</v>
      </c>
      <c r="N377" s="149" t="s">
        <v>41</v>
      </c>
      <c r="O377" s="59"/>
      <c r="P377" s="150">
        <f>O377*H377</f>
        <v>0</v>
      </c>
      <c r="Q377" s="150">
        <v>0</v>
      </c>
      <c r="R377" s="150">
        <f>Q377*H377</f>
        <v>0</v>
      </c>
      <c r="S377" s="150">
        <v>9.7999999999999997E-3</v>
      </c>
      <c r="T377" s="151">
        <f>S377*H377</f>
        <v>0.2107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2" t="s">
        <v>149</v>
      </c>
      <c r="AT377" s="152" t="s">
        <v>144</v>
      </c>
      <c r="AU377" s="152" t="s">
        <v>86</v>
      </c>
      <c r="AY377" s="18" t="s">
        <v>142</v>
      </c>
      <c r="BE377" s="153">
        <f>IF(N377="základní",J377,0)</f>
        <v>0</v>
      </c>
      <c r="BF377" s="153">
        <f>IF(N377="snížená",J377,0)</f>
        <v>0</v>
      </c>
      <c r="BG377" s="153">
        <f>IF(N377="zákl. přenesená",J377,0)</f>
        <v>0</v>
      </c>
      <c r="BH377" s="153">
        <f>IF(N377="sníž. přenesená",J377,0)</f>
        <v>0</v>
      </c>
      <c r="BI377" s="153">
        <f>IF(N377="nulová",J377,0)</f>
        <v>0</v>
      </c>
      <c r="BJ377" s="18" t="s">
        <v>84</v>
      </c>
      <c r="BK377" s="153">
        <f>ROUND(I377*H377,2)</f>
        <v>0</v>
      </c>
      <c r="BL377" s="18" t="s">
        <v>149</v>
      </c>
      <c r="BM377" s="152" t="s">
        <v>526</v>
      </c>
    </row>
    <row r="378" spans="1:65" s="2" customFormat="1" ht="19.5">
      <c r="A378" s="33"/>
      <c r="B378" s="34"/>
      <c r="C378" s="33"/>
      <c r="D378" s="154" t="s">
        <v>155</v>
      </c>
      <c r="E378" s="33"/>
      <c r="F378" s="155" t="s">
        <v>527</v>
      </c>
      <c r="G378" s="33"/>
      <c r="H378" s="33"/>
      <c r="I378" s="156"/>
      <c r="J378" s="33"/>
      <c r="K378" s="33"/>
      <c r="L378" s="34"/>
      <c r="M378" s="157"/>
      <c r="N378" s="158"/>
      <c r="O378" s="59"/>
      <c r="P378" s="59"/>
      <c r="Q378" s="59"/>
      <c r="R378" s="59"/>
      <c r="S378" s="59"/>
      <c r="T378" s="60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8" t="s">
        <v>155</v>
      </c>
      <c r="AU378" s="18" t="s">
        <v>86</v>
      </c>
    </row>
    <row r="379" spans="1:65" s="2" customFormat="1" ht="21.75" customHeight="1">
      <c r="A379" s="33"/>
      <c r="B379" s="140"/>
      <c r="C379" s="141" t="s">
        <v>528</v>
      </c>
      <c r="D379" s="141" t="s">
        <v>144</v>
      </c>
      <c r="E379" s="142" t="s">
        <v>529</v>
      </c>
      <c r="F379" s="143" t="s">
        <v>530</v>
      </c>
      <c r="G379" s="144" t="s">
        <v>147</v>
      </c>
      <c r="H379" s="145">
        <v>30.35</v>
      </c>
      <c r="I379" s="146"/>
      <c r="J379" s="147">
        <f>ROUND(I379*H379,2)</f>
        <v>0</v>
      </c>
      <c r="K379" s="143" t="s">
        <v>148</v>
      </c>
      <c r="L379" s="34"/>
      <c r="M379" s="148" t="s">
        <v>1</v>
      </c>
      <c r="N379" s="149" t="s">
        <v>41</v>
      </c>
      <c r="O379" s="59"/>
      <c r="P379" s="150">
        <f>O379*H379</f>
        <v>0</v>
      </c>
      <c r="Q379" s="150">
        <v>0</v>
      </c>
      <c r="R379" s="150">
        <f>Q379*H379</f>
        <v>0</v>
      </c>
      <c r="S379" s="150">
        <v>4.0000000000000001E-3</v>
      </c>
      <c r="T379" s="151">
        <f>S379*H379</f>
        <v>0.12140000000000001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2" t="s">
        <v>149</v>
      </c>
      <c r="AT379" s="152" t="s">
        <v>144</v>
      </c>
      <c r="AU379" s="152" t="s">
        <v>86</v>
      </c>
      <c r="AY379" s="18" t="s">
        <v>142</v>
      </c>
      <c r="BE379" s="153">
        <f>IF(N379="základní",J379,0)</f>
        <v>0</v>
      </c>
      <c r="BF379" s="153">
        <f>IF(N379="snížená",J379,0)</f>
        <v>0</v>
      </c>
      <c r="BG379" s="153">
        <f>IF(N379="zákl. přenesená",J379,0)</f>
        <v>0</v>
      </c>
      <c r="BH379" s="153">
        <f>IF(N379="sníž. přenesená",J379,0)</f>
        <v>0</v>
      </c>
      <c r="BI379" s="153">
        <f>IF(N379="nulová",J379,0)</f>
        <v>0</v>
      </c>
      <c r="BJ379" s="18" t="s">
        <v>84</v>
      </c>
      <c r="BK379" s="153">
        <f>ROUND(I379*H379,2)</f>
        <v>0</v>
      </c>
      <c r="BL379" s="18" t="s">
        <v>149</v>
      </c>
      <c r="BM379" s="152" t="s">
        <v>531</v>
      </c>
    </row>
    <row r="380" spans="1:65" s="13" customFormat="1">
      <c r="B380" s="159"/>
      <c r="D380" s="154" t="s">
        <v>157</v>
      </c>
      <c r="E380" s="160" t="s">
        <v>1</v>
      </c>
      <c r="F380" s="161" t="s">
        <v>492</v>
      </c>
      <c r="H380" s="160" t="s">
        <v>1</v>
      </c>
      <c r="I380" s="162"/>
      <c r="L380" s="159"/>
      <c r="M380" s="163"/>
      <c r="N380" s="164"/>
      <c r="O380" s="164"/>
      <c r="P380" s="164"/>
      <c r="Q380" s="164"/>
      <c r="R380" s="164"/>
      <c r="S380" s="164"/>
      <c r="T380" s="165"/>
      <c r="AT380" s="160" t="s">
        <v>157</v>
      </c>
      <c r="AU380" s="160" t="s">
        <v>86</v>
      </c>
      <c r="AV380" s="13" t="s">
        <v>84</v>
      </c>
      <c r="AW380" s="13" t="s">
        <v>32</v>
      </c>
      <c r="AX380" s="13" t="s">
        <v>76</v>
      </c>
      <c r="AY380" s="160" t="s">
        <v>142</v>
      </c>
    </row>
    <row r="381" spans="1:65" s="14" customFormat="1">
      <c r="B381" s="166"/>
      <c r="D381" s="154" t="s">
        <v>157</v>
      </c>
      <c r="E381" s="167" t="s">
        <v>1</v>
      </c>
      <c r="F381" s="168" t="s">
        <v>493</v>
      </c>
      <c r="H381" s="169">
        <v>30.35</v>
      </c>
      <c r="I381" s="170"/>
      <c r="L381" s="166"/>
      <c r="M381" s="171"/>
      <c r="N381" s="172"/>
      <c r="O381" s="172"/>
      <c r="P381" s="172"/>
      <c r="Q381" s="172"/>
      <c r="R381" s="172"/>
      <c r="S381" s="172"/>
      <c r="T381" s="173"/>
      <c r="AT381" s="167" t="s">
        <v>157</v>
      </c>
      <c r="AU381" s="167" t="s">
        <v>86</v>
      </c>
      <c r="AV381" s="14" t="s">
        <v>86</v>
      </c>
      <c r="AW381" s="14" t="s">
        <v>32</v>
      </c>
      <c r="AX381" s="14" t="s">
        <v>76</v>
      </c>
      <c r="AY381" s="167" t="s">
        <v>142</v>
      </c>
    </row>
    <row r="382" spans="1:65" s="15" customFormat="1">
      <c r="B382" s="174"/>
      <c r="D382" s="154" t="s">
        <v>157</v>
      </c>
      <c r="E382" s="175" t="s">
        <v>1</v>
      </c>
      <c r="F382" s="176" t="s">
        <v>162</v>
      </c>
      <c r="H382" s="177">
        <v>30.35</v>
      </c>
      <c r="I382" s="178"/>
      <c r="L382" s="174"/>
      <c r="M382" s="179"/>
      <c r="N382" s="180"/>
      <c r="O382" s="180"/>
      <c r="P382" s="180"/>
      <c r="Q382" s="180"/>
      <c r="R382" s="180"/>
      <c r="S382" s="180"/>
      <c r="T382" s="181"/>
      <c r="AT382" s="175" t="s">
        <v>157</v>
      </c>
      <c r="AU382" s="175" t="s">
        <v>86</v>
      </c>
      <c r="AV382" s="15" t="s">
        <v>149</v>
      </c>
      <c r="AW382" s="15" t="s">
        <v>32</v>
      </c>
      <c r="AX382" s="15" t="s">
        <v>84</v>
      </c>
      <c r="AY382" s="175" t="s">
        <v>142</v>
      </c>
    </row>
    <row r="383" spans="1:65" s="2" customFormat="1" ht="21.75" customHeight="1">
      <c r="A383" s="33"/>
      <c r="B383" s="140"/>
      <c r="C383" s="141" t="s">
        <v>532</v>
      </c>
      <c r="D383" s="141" t="s">
        <v>144</v>
      </c>
      <c r="E383" s="142" t="s">
        <v>533</v>
      </c>
      <c r="F383" s="143" t="s">
        <v>534</v>
      </c>
      <c r="G383" s="144" t="s">
        <v>147</v>
      </c>
      <c r="H383" s="145">
        <v>154.4</v>
      </c>
      <c r="I383" s="146"/>
      <c r="J383" s="147">
        <f>ROUND(I383*H383,2)</f>
        <v>0</v>
      </c>
      <c r="K383" s="143" t="s">
        <v>148</v>
      </c>
      <c r="L383" s="34"/>
      <c r="M383" s="148" t="s">
        <v>1</v>
      </c>
      <c r="N383" s="149" t="s">
        <v>41</v>
      </c>
      <c r="O383" s="59"/>
      <c r="P383" s="150">
        <f>O383*H383</f>
        <v>0</v>
      </c>
      <c r="Q383" s="150">
        <v>0</v>
      </c>
      <c r="R383" s="150">
        <f>Q383*H383</f>
        <v>0</v>
      </c>
      <c r="S383" s="150">
        <v>4.0000000000000001E-3</v>
      </c>
      <c r="T383" s="151">
        <f>S383*H383</f>
        <v>0.61760000000000004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2" t="s">
        <v>149</v>
      </c>
      <c r="AT383" s="152" t="s">
        <v>144</v>
      </c>
      <c r="AU383" s="152" t="s">
        <v>86</v>
      </c>
      <c r="AY383" s="18" t="s">
        <v>142</v>
      </c>
      <c r="BE383" s="153">
        <f>IF(N383="základní",J383,0)</f>
        <v>0</v>
      </c>
      <c r="BF383" s="153">
        <f>IF(N383="snížená",J383,0)</f>
        <v>0</v>
      </c>
      <c r="BG383" s="153">
        <f>IF(N383="zákl. přenesená",J383,0)</f>
        <v>0</v>
      </c>
      <c r="BH383" s="153">
        <f>IF(N383="sníž. přenesená",J383,0)</f>
        <v>0</v>
      </c>
      <c r="BI383" s="153">
        <f>IF(N383="nulová",J383,0)</f>
        <v>0</v>
      </c>
      <c r="BJ383" s="18" t="s">
        <v>84</v>
      </c>
      <c r="BK383" s="153">
        <f>ROUND(I383*H383,2)</f>
        <v>0</v>
      </c>
      <c r="BL383" s="18" t="s">
        <v>149</v>
      </c>
      <c r="BM383" s="152" t="s">
        <v>535</v>
      </c>
    </row>
    <row r="384" spans="1:65" s="13" customFormat="1">
      <c r="B384" s="159"/>
      <c r="D384" s="154" t="s">
        <v>157</v>
      </c>
      <c r="E384" s="160" t="s">
        <v>1</v>
      </c>
      <c r="F384" s="161" t="s">
        <v>492</v>
      </c>
      <c r="H384" s="160" t="s">
        <v>1</v>
      </c>
      <c r="I384" s="162"/>
      <c r="L384" s="159"/>
      <c r="M384" s="163"/>
      <c r="N384" s="164"/>
      <c r="O384" s="164"/>
      <c r="P384" s="164"/>
      <c r="Q384" s="164"/>
      <c r="R384" s="164"/>
      <c r="S384" s="164"/>
      <c r="T384" s="165"/>
      <c r="AT384" s="160" t="s">
        <v>157</v>
      </c>
      <c r="AU384" s="160" t="s">
        <v>86</v>
      </c>
      <c r="AV384" s="13" t="s">
        <v>84</v>
      </c>
      <c r="AW384" s="13" t="s">
        <v>32</v>
      </c>
      <c r="AX384" s="13" t="s">
        <v>76</v>
      </c>
      <c r="AY384" s="160" t="s">
        <v>142</v>
      </c>
    </row>
    <row r="385" spans="1:65" s="14" customFormat="1">
      <c r="B385" s="166"/>
      <c r="D385" s="154" t="s">
        <v>157</v>
      </c>
      <c r="E385" s="167" t="s">
        <v>1</v>
      </c>
      <c r="F385" s="168" t="s">
        <v>536</v>
      </c>
      <c r="H385" s="169">
        <v>154.4</v>
      </c>
      <c r="I385" s="170"/>
      <c r="L385" s="166"/>
      <c r="M385" s="171"/>
      <c r="N385" s="172"/>
      <c r="O385" s="172"/>
      <c r="P385" s="172"/>
      <c r="Q385" s="172"/>
      <c r="R385" s="172"/>
      <c r="S385" s="172"/>
      <c r="T385" s="173"/>
      <c r="AT385" s="167" t="s">
        <v>157</v>
      </c>
      <c r="AU385" s="167" t="s">
        <v>86</v>
      </c>
      <c r="AV385" s="14" t="s">
        <v>86</v>
      </c>
      <c r="AW385" s="14" t="s">
        <v>32</v>
      </c>
      <c r="AX385" s="14" t="s">
        <v>76</v>
      </c>
      <c r="AY385" s="167" t="s">
        <v>142</v>
      </c>
    </row>
    <row r="386" spans="1:65" s="15" customFormat="1">
      <c r="B386" s="174"/>
      <c r="D386" s="154" t="s">
        <v>157</v>
      </c>
      <c r="E386" s="175" t="s">
        <v>1</v>
      </c>
      <c r="F386" s="176" t="s">
        <v>162</v>
      </c>
      <c r="H386" s="177">
        <v>154.4</v>
      </c>
      <c r="I386" s="178"/>
      <c r="L386" s="174"/>
      <c r="M386" s="179"/>
      <c r="N386" s="180"/>
      <c r="O386" s="180"/>
      <c r="P386" s="180"/>
      <c r="Q386" s="180"/>
      <c r="R386" s="180"/>
      <c r="S386" s="180"/>
      <c r="T386" s="181"/>
      <c r="AT386" s="175" t="s">
        <v>157</v>
      </c>
      <c r="AU386" s="175" t="s">
        <v>86</v>
      </c>
      <c r="AV386" s="15" t="s">
        <v>149</v>
      </c>
      <c r="AW386" s="15" t="s">
        <v>32</v>
      </c>
      <c r="AX386" s="15" t="s">
        <v>84</v>
      </c>
      <c r="AY386" s="175" t="s">
        <v>142</v>
      </c>
    </row>
    <row r="387" spans="1:65" s="2" customFormat="1" ht="16.5" customHeight="1">
      <c r="A387" s="33"/>
      <c r="B387" s="140"/>
      <c r="C387" s="141" t="s">
        <v>537</v>
      </c>
      <c r="D387" s="141" t="s">
        <v>144</v>
      </c>
      <c r="E387" s="142" t="s">
        <v>538</v>
      </c>
      <c r="F387" s="143" t="s">
        <v>539</v>
      </c>
      <c r="G387" s="144" t="s">
        <v>147</v>
      </c>
      <c r="H387" s="145">
        <v>323.88499999999999</v>
      </c>
      <c r="I387" s="146"/>
      <c r="J387" s="147">
        <f>ROUND(I387*H387,2)</f>
        <v>0</v>
      </c>
      <c r="K387" s="143" t="s">
        <v>148</v>
      </c>
      <c r="L387" s="34"/>
      <c r="M387" s="148" t="s">
        <v>1</v>
      </c>
      <c r="N387" s="149" t="s">
        <v>41</v>
      </c>
      <c r="O387" s="59"/>
      <c r="P387" s="150">
        <f>O387*H387</f>
        <v>0</v>
      </c>
      <c r="Q387" s="150">
        <v>0</v>
      </c>
      <c r="R387" s="150">
        <f>Q387*H387</f>
        <v>0</v>
      </c>
      <c r="S387" s="150">
        <v>1.6E-2</v>
      </c>
      <c r="T387" s="151">
        <f>S387*H387</f>
        <v>5.1821599999999997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2" t="s">
        <v>149</v>
      </c>
      <c r="AT387" s="152" t="s">
        <v>144</v>
      </c>
      <c r="AU387" s="152" t="s">
        <v>86</v>
      </c>
      <c r="AY387" s="18" t="s">
        <v>142</v>
      </c>
      <c r="BE387" s="153">
        <f>IF(N387="základní",J387,0)</f>
        <v>0</v>
      </c>
      <c r="BF387" s="153">
        <f>IF(N387="snížená",J387,0)</f>
        <v>0</v>
      </c>
      <c r="BG387" s="153">
        <f>IF(N387="zákl. přenesená",J387,0)</f>
        <v>0</v>
      </c>
      <c r="BH387" s="153">
        <f>IF(N387="sníž. přenesená",J387,0)</f>
        <v>0</v>
      </c>
      <c r="BI387" s="153">
        <f>IF(N387="nulová",J387,0)</f>
        <v>0</v>
      </c>
      <c r="BJ387" s="18" t="s">
        <v>84</v>
      </c>
      <c r="BK387" s="153">
        <f>ROUND(I387*H387,2)</f>
        <v>0</v>
      </c>
      <c r="BL387" s="18" t="s">
        <v>149</v>
      </c>
      <c r="BM387" s="152" t="s">
        <v>540</v>
      </c>
    </row>
    <row r="388" spans="1:65" s="14" customFormat="1">
      <c r="B388" s="166"/>
      <c r="D388" s="154" t="s">
        <v>157</v>
      </c>
      <c r="E388" s="167" t="s">
        <v>1</v>
      </c>
      <c r="F388" s="168" t="s">
        <v>541</v>
      </c>
      <c r="H388" s="169">
        <v>92.135000000000005</v>
      </c>
      <c r="I388" s="170"/>
      <c r="L388" s="166"/>
      <c r="M388" s="171"/>
      <c r="N388" s="172"/>
      <c r="O388" s="172"/>
      <c r="P388" s="172"/>
      <c r="Q388" s="172"/>
      <c r="R388" s="172"/>
      <c r="S388" s="172"/>
      <c r="T388" s="173"/>
      <c r="AT388" s="167" t="s">
        <v>157</v>
      </c>
      <c r="AU388" s="167" t="s">
        <v>86</v>
      </c>
      <c r="AV388" s="14" t="s">
        <v>86</v>
      </c>
      <c r="AW388" s="14" t="s">
        <v>32</v>
      </c>
      <c r="AX388" s="14" t="s">
        <v>76</v>
      </c>
      <c r="AY388" s="167" t="s">
        <v>142</v>
      </c>
    </row>
    <row r="389" spans="1:65" s="14" customFormat="1">
      <c r="B389" s="166"/>
      <c r="D389" s="154" t="s">
        <v>157</v>
      </c>
      <c r="E389" s="167" t="s">
        <v>1</v>
      </c>
      <c r="F389" s="168" t="s">
        <v>345</v>
      </c>
      <c r="H389" s="169">
        <v>231.75</v>
      </c>
      <c r="I389" s="170"/>
      <c r="L389" s="166"/>
      <c r="M389" s="171"/>
      <c r="N389" s="172"/>
      <c r="O389" s="172"/>
      <c r="P389" s="172"/>
      <c r="Q389" s="172"/>
      <c r="R389" s="172"/>
      <c r="S389" s="172"/>
      <c r="T389" s="173"/>
      <c r="AT389" s="167" t="s">
        <v>157</v>
      </c>
      <c r="AU389" s="167" t="s">
        <v>86</v>
      </c>
      <c r="AV389" s="14" t="s">
        <v>86</v>
      </c>
      <c r="AW389" s="14" t="s">
        <v>32</v>
      </c>
      <c r="AX389" s="14" t="s">
        <v>76</v>
      </c>
      <c r="AY389" s="167" t="s">
        <v>142</v>
      </c>
    </row>
    <row r="390" spans="1:65" s="15" customFormat="1">
      <c r="B390" s="174"/>
      <c r="D390" s="154" t="s">
        <v>157</v>
      </c>
      <c r="E390" s="175" t="s">
        <v>1</v>
      </c>
      <c r="F390" s="176" t="s">
        <v>162</v>
      </c>
      <c r="H390" s="177">
        <v>323.88499999999999</v>
      </c>
      <c r="I390" s="178"/>
      <c r="L390" s="174"/>
      <c r="M390" s="179"/>
      <c r="N390" s="180"/>
      <c r="O390" s="180"/>
      <c r="P390" s="180"/>
      <c r="Q390" s="180"/>
      <c r="R390" s="180"/>
      <c r="S390" s="180"/>
      <c r="T390" s="181"/>
      <c r="AT390" s="175" t="s">
        <v>157</v>
      </c>
      <c r="AU390" s="175" t="s">
        <v>86</v>
      </c>
      <c r="AV390" s="15" t="s">
        <v>149</v>
      </c>
      <c r="AW390" s="15" t="s">
        <v>32</v>
      </c>
      <c r="AX390" s="15" t="s">
        <v>84</v>
      </c>
      <c r="AY390" s="175" t="s">
        <v>142</v>
      </c>
    </row>
    <row r="391" spans="1:65" s="2" customFormat="1" ht="16.5" customHeight="1">
      <c r="A391" s="33"/>
      <c r="B391" s="140"/>
      <c r="C391" s="141" t="s">
        <v>542</v>
      </c>
      <c r="D391" s="141" t="s">
        <v>144</v>
      </c>
      <c r="E391" s="142" t="s">
        <v>538</v>
      </c>
      <c r="F391" s="143" t="s">
        <v>539</v>
      </c>
      <c r="G391" s="144" t="s">
        <v>147</v>
      </c>
      <c r="H391" s="145">
        <v>472.42500000000001</v>
      </c>
      <c r="I391" s="146"/>
      <c r="J391" s="147">
        <f>ROUND(I391*H391,2)</f>
        <v>0</v>
      </c>
      <c r="K391" s="143" t="s">
        <v>148</v>
      </c>
      <c r="L391" s="34"/>
      <c r="M391" s="148" t="s">
        <v>1</v>
      </c>
      <c r="N391" s="149" t="s">
        <v>41</v>
      </c>
      <c r="O391" s="59"/>
      <c r="P391" s="150">
        <f>O391*H391</f>
        <v>0</v>
      </c>
      <c r="Q391" s="150">
        <v>0</v>
      </c>
      <c r="R391" s="150">
        <f>Q391*H391</f>
        <v>0</v>
      </c>
      <c r="S391" s="150">
        <v>1.6E-2</v>
      </c>
      <c r="T391" s="151">
        <f>S391*H391</f>
        <v>7.5588000000000006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2" t="s">
        <v>149</v>
      </c>
      <c r="AT391" s="152" t="s">
        <v>144</v>
      </c>
      <c r="AU391" s="152" t="s">
        <v>86</v>
      </c>
      <c r="AY391" s="18" t="s">
        <v>142</v>
      </c>
      <c r="BE391" s="153">
        <f>IF(N391="základní",J391,0)</f>
        <v>0</v>
      </c>
      <c r="BF391" s="153">
        <f>IF(N391="snížená",J391,0)</f>
        <v>0</v>
      </c>
      <c r="BG391" s="153">
        <f>IF(N391="zákl. přenesená",J391,0)</f>
        <v>0</v>
      </c>
      <c r="BH391" s="153">
        <f>IF(N391="sníž. přenesená",J391,0)</f>
        <v>0</v>
      </c>
      <c r="BI391" s="153">
        <f>IF(N391="nulová",J391,0)</f>
        <v>0</v>
      </c>
      <c r="BJ391" s="18" t="s">
        <v>84</v>
      </c>
      <c r="BK391" s="153">
        <f>ROUND(I391*H391,2)</f>
        <v>0</v>
      </c>
      <c r="BL391" s="18" t="s">
        <v>149</v>
      </c>
      <c r="BM391" s="152" t="s">
        <v>543</v>
      </c>
    </row>
    <row r="392" spans="1:65" s="14" customFormat="1">
      <c r="B392" s="166"/>
      <c r="D392" s="154" t="s">
        <v>157</v>
      </c>
      <c r="E392" s="167" t="s">
        <v>1</v>
      </c>
      <c r="F392" s="168" t="s">
        <v>303</v>
      </c>
      <c r="H392" s="169">
        <v>96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157</v>
      </c>
      <c r="AU392" s="167" t="s">
        <v>86</v>
      </c>
      <c r="AV392" s="14" t="s">
        <v>86</v>
      </c>
      <c r="AW392" s="14" t="s">
        <v>32</v>
      </c>
      <c r="AX392" s="14" t="s">
        <v>76</v>
      </c>
      <c r="AY392" s="167" t="s">
        <v>142</v>
      </c>
    </row>
    <row r="393" spans="1:65" s="14" customFormat="1">
      <c r="B393" s="166"/>
      <c r="D393" s="154" t="s">
        <v>157</v>
      </c>
      <c r="E393" s="167" t="s">
        <v>1</v>
      </c>
      <c r="F393" s="168" t="s">
        <v>304</v>
      </c>
      <c r="H393" s="169">
        <v>376.42500000000001</v>
      </c>
      <c r="I393" s="170"/>
      <c r="L393" s="166"/>
      <c r="M393" s="171"/>
      <c r="N393" s="172"/>
      <c r="O393" s="172"/>
      <c r="P393" s="172"/>
      <c r="Q393" s="172"/>
      <c r="R393" s="172"/>
      <c r="S393" s="172"/>
      <c r="T393" s="173"/>
      <c r="AT393" s="167" t="s">
        <v>157</v>
      </c>
      <c r="AU393" s="167" t="s">
        <v>86</v>
      </c>
      <c r="AV393" s="14" t="s">
        <v>86</v>
      </c>
      <c r="AW393" s="14" t="s">
        <v>32</v>
      </c>
      <c r="AX393" s="14" t="s">
        <v>76</v>
      </c>
      <c r="AY393" s="167" t="s">
        <v>142</v>
      </c>
    </row>
    <row r="394" spans="1:65" s="15" customFormat="1">
      <c r="B394" s="174"/>
      <c r="D394" s="154" t="s">
        <v>157</v>
      </c>
      <c r="E394" s="175" t="s">
        <v>1</v>
      </c>
      <c r="F394" s="176" t="s">
        <v>162</v>
      </c>
      <c r="H394" s="177">
        <v>472.42500000000001</v>
      </c>
      <c r="I394" s="178"/>
      <c r="L394" s="174"/>
      <c r="M394" s="179"/>
      <c r="N394" s="180"/>
      <c r="O394" s="180"/>
      <c r="P394" s="180"/>
      <c r="Q394" s="180"/>
      <c r="R394" s="180"/>
      <c r="S394" s="180"/>
      <c r="T394" s="181"/>
      <c r="AT394" s="175" t="s">
        <v>157</v>
      </c>
      <c r="AU394" s="175" t="s">
        <v>86</v>
      </c>
      <c r="AV394" s="15" t="s">
        <v>149</v>
      </c>
      <c r="AW394" s="15" t="s">
        <v>32</v>
      </c>
      <c r="AX394" s="15" t="s">
        <v>84</v>
      </c>
      <c r="AY394" s="175" t="s">
        <v>142</v>
      </c>
    </row>
    <row r="395" spans="1:65" s="2" customFormat="1" ht="16.5" customHeight="1">
      <c r="A395" s="33"/>
      <c r="B395" s="140"/>
      <c r="C395" s="141" t="s">
        <v>544</v>
      </c>
      <c r="D395" s="141" t="s">
        <v>144</v>
      </c>
      <c r="E395" s="142" t="s">
        <v>545</v>
      </c>
      <c r="F395" s="143" t="s">
        <v>546</v>
      </c>
      <c r="G395" s="144" t="s">
        <v>147</v>
      </c>
      <c r="H395" s="145">
        <v>19</v>
      </c>
      <c r="I395" s="146"/>
      <c r="J395" s="147">
        <f>ROUND(I395*H395,2)</f>
        <v>0</v>
      </c>
      <c r="K395" s="143" t="s">
        <v>148</v>
      </c>
      <c r="L395" s="34"/>
      <c r="M395" s="148" t="s">
        <v>1</v>
      </c>
      <c r="N395" s="149" t="s">
        <v>41</v>
      </c>
      <c r="O395" s="59"/>
      <c r="P395" s="150">
        <f>O395*H395</f>
        <v>0</v>
      </c>
      <c r="Q395" s="150">
        <v>0</v>
      </c>
      <c r="R395" s="150">
        <f>Q395*H395</f>
        <v>0</v>
      </c>
      <c r="S395" s="150">
        <v>6.8000000000000005E-2</v>
      </c>
      <c r="T395" s="151">
        <f>S395*H395</f>
        <v>1.292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2" t="s">
        <v>149</v>
      </c>
      <c r="AT395" s="152" t="s">
        <v>144</v>
      </c>
      <c r="AU395" s="152" t="s">
        <v>86</v>
      </c>
      <c r="AY395" s="18" t="s">
        <v>142</v>
      </c>
      <c r="BE395" s="153">
        <f>IF(N395="základní",J395,0)</f>
        <v>0</v>
      </c>
      <c r="BF395" s="153">
        <f>IF(N395="snížená",J395,0)</f>
        <v>0</v>
      </c>
      <c r="BG395" s="153">
        <f>IF(N395="zákl. přenesená",J395,0)</f>
        <v>0</v>
      </c>
      <c r="BH395" s="153">
        <f>IF(N395="sníž. přenesená",J395,0)</f>
        <v>0</v>
      </c>
      <c r="BI395" s="153">
        <f>IF(N395="nulová",J395,0)</f>
        <v>0</v>
      </c>
      <c r="BJ395" s="18" t="s">
        <v>84</v>
      </c>
      <c r="BK395" s="153">
        <f>ROUND(I395*H395,2)</f>
        <v>0</v>
      </c>
      <c r="BL395" s="18" t="s">
        <v>149</v>
      </c>
      <c r="BM395" s="152" t="s">
        <v>547</v>
      </c>
    </row>
    <row r="396" spans="1:65" s="2" customFormat="1" ht="16.5" customHeight="1">
      <c r="A396" s="33"/>
      <c r="B396" s="140"/>
      <c r="C396" s="141" t="s">
        <v>548</v>
      </c>
      <c r="D396" s="141" t="s">
        <v>144</v>
      </c>
      <c r="E396" s="142" t="s">
        <v>549</v>
      </c>
      <c r="F396" s="143" t="s">
        <v>550</v>
      </c>
      <c r="G396" s="144" t="s">
        <v>147</v>
      </c>
      <c r="H396" s="145">
        <v>71.099999999999994</v>
      </c>
      <c r="I396" s="146"/>
      <c r="J396" s="147">
        <f>ROUND(I396*H396,2)</f>
        <v>0</v>
      </c>
      <c r="K396" s="143" t="s">
        <v>148</v>
      </c>
      <c r="L396" s="34"/>
      <c r="M396" s="148" t="s">
        <v>1</v>
      </c>
      <c r="N396" s="149" t="s">
        <v>41</v>
      </c>
      <c r="O396" s="59"/>
      <c r="P396" s="150">
        <f>O396*H396</f>
        <v>0</v>
      </c>
      <c r="Q396" s="150">
        <v>0</v>
      </c>
      <c r="R396" s="150">
        <f>Q396*H396</f>
        <v>0</v>
      </c>
      <c r="S396" s="150">
        <v>8.8999999999999996E-2</v>
      </c>
      <c r="T396" s="151">
        <f>S396*H396</f>
        <v>6.3278999999999996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2" t="s">
        <v>149</v>
      </c>
      <c r="AT396" s="152" t="s">
        <v>144</v>
      </c>
      <c r="AU396" s="152" t="s">
        <v>86</v>
      </c>
      <c r="AY396" s="18" t="s">
        <v>142</v>
      </c>
      <c r="BE396" s="153">
        <f>IF(N396="základní",J396,0)</f>
        <v>0</v>
      </c>
      <c r="BF396" s="153">
        <f>IF(N396="snížená",J396,0)</f>
        <v>0</v>
      </c>
      <c r="BG396" s="153">
        <f>IF(N396="zákl. přenesená",J396,0)</f>
        <v>0</v>
      </c>
      <c r="BH396" s="153">
        <f>IF(N396="sníž. přenesená",J396,0)</f>
        <v>0</v>
      </c>
      <c r="BI396" s="153">
        <f>IF(N396="nulová",J396,0)</f>
        <v>0</v>
      </c>
      <c r="BJ396" s="18" t="s">
        <v>84</v>
      </c>
      <c r="BK396" s="153">
        <f>ROUND(I396*H396,2)</f>
        <v>0</v>
      </c>
      <c r="BL396" s="18" t="s">
        <v>149</v>
      </c>
      <c r="BM396" s="152" t="s">
        <v>551</v>
      </c>
    </row>
    <row r="397" spans="1:65" s="14" customFormat="1">
      <c r="B397" s="166"/>
      <c r="D397" s="154" t="s">
        <v>157</v>
      </c>
      <c r="E397" s="167" t="s">
        <v>1</v>
      </c>
      <c r="F397" s="168" t="s">
        <v>335</v>
      </c>
      <c r="H397" s="169">
        <v>27.9</v>
      </c>
      <c r="I397" s="170"/>
      <c r="L397" s="166"/>
      <c r="M397" s="171"/>
      <c r="N397" s="172"/>
      <c r="O397" s="172"/>
      <c r="P397" s="172"/>
      <c r="Q397" s="172"/>
      <c r="R397" s="172"/>
      <c r="S397" s="172"/>
      <c r="T397" s="173"/>
      <c r="AT397" s="167" t="s">
        <v>157</v>
      </c>
      <c r="AU397" s="167" t="s">
        <v>86</v>
      </c>
      <c r="AV397" s="14" t="s">
        <v>86</v>
      </c>
      <c r="AW397" s="14" t="s">
        <v>32</v>
      </c>
      <c r="AX397" s="14" t="s">
        <v>76</v>
      </c>
      <c r="AY397" s="167" t="s">
        <v>142</v>
      </c>
    </row>
    <row r="398" spans="1:65" s="14" customFormat="1">
      <c r="B398" s="166"/>
      <c r="D398" s="154" t="s">
        <v>157</v>
      </c>
      <c r="E398" s="167" t="s">
        <v>1</v>
      </c>
      <c r="F398" s="168" t="s">
        <v>336</v>
      </c>
      <c r="H398" s="169">
        <v>43.2</v>
      </c>
      <c r="I398" s="170"/>
      <c r="L398" s="166"/>
      <c r="M398" s="171"/>
      <c r="N398" s="172"/>
      <c r="O398" s="172"/>
      <c r="P398" s="172"/>
      <c r="Q398" s="172"/>
      <c r="R398" s="172"/>
      <c r="S398" s="172"/>
      <c r="T398" s="173"/>
      <c r="AT398" s="167" t="s">
        <v>157</v>
      </c>
      <c r="AU398" s="167" t="s">
        <v>86</v>
      </c>
      <c r="AV398" s="14" t="s">
        <v>86</v>
      </c>
      <c r="AW398" s="14" t="s">
        <v>32</v>
      </c>
      <c r="AX398" s="14" t="s">
        <v>76</v>
      </c>
      <c r="AY398" s="167" t="s">
        <v>142</v>
      </c>
    </row>
    <row r="399" spans="1:65" s="15" customFormat="1">
      <c r="B399" s="174"/>
      <c r="D399" s="154" t="s">
        <v>157</v>
      </c>
      <c r="E399" s="175" t="s">
        <v>1</v>
      </c>
      <c r="F399" s="176" t="s">
        <v>162</v>
      </c>
      <c r="H399" s="177">
        <v>71.099999999999994</v>
      </c>
      <c r="I399" s="178"/>
      <c r="L399" s="174"/>
      <c r="M399" s="179"/>
      <c r="N399" s="180"/>
      <c r="O399" s="180"/>
      <c r="P399" s="180"/>
      <c r="Q399" s="180"/>
      <c r="R399" s="180"/>
      <c r="S399" s="180"/>
      <c r="T399" s="181"/>
      <c r="AT399" s="175" t="s">
        <v>157</v>
      </c>
      <c r="AU399" s="175" t="s">
        <v>86</v>
      </c>
      <c r="AV399" s="15" t="s">
        <v>149</v>
      </c>
      <c r="AW399" s="15" t="s">
        <v>32</v>
      </c>
      <c r="AX399" s="15" t="s">
        <v>84</v>
      </c>
      <c r="AY399" s="175" t="s">
        <v>142</v>
      </c>
    </row>
    <row r="400" spans="1:65" s="2" customFormat="1" ht="16.5" customHeight="1">
      <c r="A400" s="33"/>
      <c r="B400" s="140"/>
      <c r="C400" s="141" t="s">
        <v>552</v>
      </c>
      <c r="D400" s="141" t="s">
        <v>144</v>
      </c>
      <c r="E400" s="142" t="s">
        <v>553</v>
      </c>
      <c r="F400" s="143" t="s">
        <v>554</v>
      </c>
      <c r="G400" s="144" t="s">
        <v>147</v>
      </c>
      <c r="H400" s="145">
        <v>94.484999999999999</v>
      </c>
      <c r="I400" s="146"/>
      <c r="J400" s="147">
        <f>ROUND(I400*H400,2)</f>
        <v>0</v>
      </c>
      <c r="K400" s="143" t="s">
        <v>148</v>
      </c>
      <c r="L400" s="34"/>
      <c r="M400" s="148" t="s">
        <v>1</v>
      </c>
      <c r="N400" s="149" t="s">
        <v>41</v>
      </c>
      <c r="O400" s="59"/>
      <c r="P400" s="150">
        <f>O400*H400</f>
        <v>0</v>
      </c>
      <c r="Q400" s="150">
        <v>0</v>
      </c>
      <c r="R400" s="150">
        <f>Q400*H400</f>
        <v>0</v>
      </c>
      <c r="S400" s="150">
        <v>2.1999999999999999E-2</v>
      </c>
      <c r="T400" s="151">
        <f>S400*H400</f>
        <v>2.0786699999999998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2" t="s">
        <v>149</v>
      </c>
      <c r="AT400" s="152" t="s">
        <v>144</v>
      </c>
      <c r="AU400" s="152" t="s">
        <v>86</v>
      </c>
      <c r="AY400" s="18" t="s">
        <v>142</v>
      </c>
      <c r="BE400" s="153">
        <f>IF(N400="základní",J400,0)</f>
        <v>0</v>
      </c>
      <c r="BF400" s="153">
        <f>IF(N400="snížená",J400,0)</f>
        <v>0</v>
      </c>
      <c r="BG400" s="153">
        <f>IF(N400="zákl. přenesená",J400,0)</f>
        <v>0</v>
      </c>
      <c r="BH400" s="153">
        <f>IF(N400="sníž. přenesená",J400,0)</f>
        <v>0</v>
      </c>
      <c r="BI400" s="153">
        <f>IF(N400="nulová",J400,0)</f>
        <v>0</v>
      </c>
      <c r="BJ400" s="18" t="s">
        <v>84</v>
      </c>
      <c r="BK400" s="153">
        <f>ROUND(I400*H400,2)</f>
        <v>0</v>
      </c>
      <c r="BL400" s="18" t="s">
        <v>149</v>
      </c>
      <c r="BM400" s="152" t="s">
        <v>555</v>
      </c>
    </row>
    <row r="401" spans="1:65" s="14" customFormat="1">
      <c r="B401" s="166"/>
      <c r="D401" s="154" t="s">
        <v>157</v>
      </c>
      <c r="E401" s="167" t="s">
        <v>1</v>
      </c>
      <c r="F401" s="168" t="s">
        <v>556</v>
      </c>
      <c r="H401" s="169">
        <v>94.484999999999999</v>
      </c>
      <c r="I401" s="170"/>
      <c r="L401" s="166"/>
      <c r="M401" s="171"/>
      <c r="N401" s="172"/>
      <c r="O401" s="172"/>
      <c r="P401" s="172"/>
      <c r="Q401" s="172"/>
      <c r="R401" s="172"/>
      <c r="S401" s="172"/>
      <c r="T401" s="173"/>
      <c r="AT401" s="167" t="s">
        <v>157</v>
      </c>
      <c r="AU401" s="167" t="s">
        <v>86</v>
      </c>
      <c r="AV401" s="14" t="s">
        <v>86</v>
      </c>
      <c r="AW401" s="14" t="s">
        <v>32</v>
      </c>
      <c r="AX401" s="14" t="s">
        <v>76</v>
      </c>
      <c r="AY401" s="167" t="s">
        <v>142</v>
      </c>
    </row>
    <row r="402" spans="1:65" s="15" customFormat="1">
      <c r="B402" s="174"/>
      <c r="D402" s="154" t="s">
        <v>157</v>
      </c>
      <c r="E402" s="175" t="s">
        <v>1</v>
      </c>
      <c r="F402" s="176" t="s">
        <v>162</v>
      </c>
      <c r="H402" s="177">
        <v>94.484999999999999</v>
      </c>
      <c r="I402" s="178"/>
      <c r="L402" s="174"/>
      <c r="M402" s="179"/>
      <c r="N402" s="180"/>
      <c r="O402" s="180"/>
      <c r="P402" s="180"/>
      <c r="Q402" s="180"/>
      <c r="R402" s="180"/>
      <c r="S402" s="180"/>
      <c r="T402" s="181"/>
      <c r="AT402" s="175" t="s">
        <v>157</v>
      </c>
      <c r="AU402" s="175" t="s">
        <v>86</v>
      </c>
      <c r="AV402" s="15" t="s">
        <v>149</v>
      </c>
      <c r="AW402" s="15" t="s">
        <v>32</v>
      </c>
      <c r="AX402" s="15" t="s">
        <v>84</v>
      </c>
      <c r="AY402" s="175" t="s">
        <v>142</v>
      </c>
    </row>
    <row r="403" spans="1:65" s="2" customFormat="1" ht="16.5" customHeight="1">
      <c r="A403" s="33"/>
      <c r="B403" s="140"/>
      <c r="C403" s="141" t="s">
        <v>557</v>
      </c>
      <c r="D403" s="141" t="s">
        <v>144</v>
      </c>
      <c r="E403" s="142" t="s">
        <v>558</v>
      </c>
      <c r="F403" s="143" t="s">
        <v>559</v>
      </c>
      <c r="G403" s="144" t="s">
        <v>147</v>
      </c>
      <c r="H403" s="145">
        <v>472.42500000000001</v>
      </c>
      <c r="I403" s="146"/>
      <c r="J403" s="147">
        <f>ROUND(I403*H403,2)</f>
        <v>0</v>
      </c>
      <c r="K403" s="143" t="s">
        <v>148</v>
      </c>
      <c r="L403" s="34"/>
      <c r="M403" s="148" t="s">
        <v>1</v>
      </c>
      <c r="N403" s="149" t="s">
        <v>41</v>
      </c>
      <c r="O403" s="59"/>
      <c r="P403" s="150">
        <f>O403*H403</f>
        <v>0</v>
      </c>
      <c r="Q403" s="150">
        <v>0</v>
      </c>
      <c r="R403" s="150">
        <f>Q403*H403</f>
        <v>0</v>
      </c>
      <c r="S403" s="150">
        <v>6.5000000000000002E-2</v>
      </c>
      <c r="T403" s="151">
        <f>S403*H403</f>
        <v>30.707625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2" t="s">
        <v>149</v>
      </c>
      <c r="AT403" s="152" t="s">
        <v>144</v>
      </c>
      <c r="AU403" s="152" t="s">
        <v>86</v>
      </c>
      <c r="AY403" s="18" t="s">
        <v>142</v>
      </c>
      <c r="BE403" s="153">
        <f>IF(N403="základní",J403,0)</f>
        <v>0</v>
      </c>
      <c r="BF403" s="153">
        <f>IF(N403="snížená",J403,0)</f>
        <v>0</v>
      </c>
      <c r="BG403" s="153">
        <f>IF(N403="zákl. přenesená",J403,0)</f>
        <v>0</v>
      </c>
      <c r="BH403" s="153">
        <f>IF(N403="sníž. přenesená",J403,0)</f>
        <v>0</v>
      </c>
      <c r="BI403" s="153">
        <f>IF(N403="nulová",J403,0)</f>
        <v>0</v>
      </c>
      <c r="BJ403" s="18" t="s">
        <v>84</v>
      </c>
      <c r="BK403" s="153">
        <f>ROUND(I403*H403,2)</f>
        <v>0</v>
      </c>
      <c r="BL403" s="18" t="s">
        <v>149</v>
      </c>
      <c r="BM403" s="152" t="s">
        <v>560</v>
      </c>
    </row>
    <row r="404" spans="1:65" s="14" customFormat="1">
      <c r="B404" s="166"/>
      <c r="D404" s="154" t="s">
        <v>157</v>
      </c>
      <c r="E404" s="167" t="s">
        <v>1</v>
      </c>
      <c r="F404" s="168" t="s">
        <v>561</v>
      </c>
      <c r="H404" s="169">
        <v>472.42500000000001</v>
      </c>
      <c r="I404" s="170"/>
      <c r="L404" s="166"/>
      <c r="M404" s="171"/>
      <c r="N404" s="172"/>
      <c r="O404" s="172"/>
      <c r="P404" s="172"/>
      <c r="Q404" s="172"/>
      <c r="R404" s="172"/>
      <c r="S404" s="172"/>
      <c r="T404" s="173"/>
      <c r="AT404" s="167" t="s">
        <v>157</v>
      </c>
      <c r="AU404" s="167" t="s">
        <v>86</v>
      </c>
      <c r="AV404" s="14" t="s">
        <v>86</v>
      </c>
      <c r="AW404" s="14" t="s">
        <v>32</v>
      </c>
      <c r="AX404" s="14" t="s">
        <v>76</v>
      </c>
      <c r="AY404" s="167" t="s">
        <v>142</v>
      </c>
    </row>
    <row r="405" spans="1:65" s="15" customFormat="1">
      <c r="B405" s="174"/>
      <c r="D405" s="154" t="s">
        <v>157</v>
      </c>
      <c r="E405" s="175" t="s">
        <v>1</v>
      </c>
      <c r="F405" s="176" t="s">
        <v>162</v>
      </c>
      <c r="H405" s="177">
        <v>472.42500000000001</v>
      </c>
      <c r="I405" s="178"/>
      <c r="L405" s="174"/>
      <c r="M405" s="179"/>
      <c r="N405" s="180"/>
      <c r="O405" s="180"/>
      <c r="P405" s="180"/>
      <c r="Q405" s="180"/>
      <c r="R405" s="180"/>
      <c r="S405" s="180"/>
      <c r="T405" s="181"/>
      <c r="AT405" s="175" t="s">
        <v>157</v>
      </c>
      <c r="AU405" s="175" t="s">
        <v>86</v>
      </c>
      <c r="AV405" s="15" t="s">
        <v>149</v>
      </c>
      <c r="AW405" s="15" t="s">
        <v>32</v>
      </c>
      <c r="AX405" s="15" t="s">
        <v>84</v>
      </c>
      <c r="AY405" s="175" t="s">
        <v>142</v>
      </c>
    </row>
    <row r="406" spans="1:65" s="2" customFormat="1" ht="16.5" customHeight="1">
      <c r="A406" s="33"/>
      <c r="B406" s="140"/>
      <c r="C406" s="141" t="s">
        <v>562</v>
      </c>
      <c r="D406" s="141" t="s">
        <v>144</v>
      </c>
      <c r="E406" s="142" t="s">
        <v>563</v>
      </c>
      <c r="F406" s="143" t="s">
        <v>564</v>
      </c>
      <c r="G406" s="144" t="s">
        <v>147</v>
      </c>
      <c r="H406" s="145">
        <v>94.484999999999999</v>
      </c>
      <c r="I406" s="146"/>
      <c r="J406" s="147">
        <f>ROUND(I406*H406,2)</f>
        <v>0</v>
      </c>
      <c r="K406" s="143" t="s">
        <v>148</v>
      </c>
      <c r="L406" s="34"/>
      <c r="M406" s="148" t="s">
        <v>1</v>
      </c>
      <c r="N406" s="149" t="s">
        <v>41</v>
      </c>
      <c r="O406" s="59"/>
      <c r="P406" s="150">
        <f>O406*H406</f>
        <v>0</v>
      </c>
      <c r="Q406" s="150">
        <v>2.1100000000000001E-2</v>
      </c>
      <c r="R406" s="150">
        <f>Q406*H406</f>
        <v>1.9936335000000001</v>
      </c>
      <c r="S406" s="150">
        <v>0</v>
      </c>
      <c r="T406" s="151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2" t="s">
        <v>149</v>
      </c>
      <c r="AT406" s="152" t="s">
        <v>144</v>
      </c>
      <c r="AU406" s="152" t="s">
        <v>86</v>
      </c>
      <c r="AY406" s="18" t="s">
        <v>142</v>
      </c>
      <c r="BE406" s="153">
        <f>IF(N406="základní",J406,0)</f>
        <v>0</v>
      </c>
      <c r="BF406" s="153">
        <f>IF(N406="snížená",J406,0)</f>
        <v>0</v>
      </c>
      <c r="BG406" s="153">
        <f>IF(N406="zákl. přenesená",J406,0)</f>
        <v>0</v>
      </c>
      <c r="BH406" s="153">
        <f>IF(N406="sníž. přenesená",J406,0)</f>
        <v>0</v>
      </c>
      <c r="BI406" s="153">
        <f>IF(N406="nulová",J406,0)</f>
        <v>0</v>
      </c>
      <c r="BJ406" s="18" t="s">
        <v>84</v>
      </c>
      <c r="BK406" s="153">
        <f>ROUND(I406*H406,2)</f>
        <v>0</v>
      </c>
      <c r="BL406" s="18" t="s">
        <v>149</v>
      </c>
      <c r="BM406" s="152" t="s">
        <v>565</v>
      </c>
    </row>
    <row r="407" spans="1:65" s="2" customFormat="1" ht="16.5" customHeight="1">
      <c r="A407" s="33"/>
      <c r="B407" s="140"/>
      <c r="C407" s="141" t="s">
        <v>566</v>
      </c>
      <c r="D407" s="141" t="s">
        <v>144</v>
      </c>
      <c r="E407" s="142" t="s">
        <v>567</v>
      </c>
      <c r="F407" s="143" t="s">
        <v>568</v>
      </c>
      <c r="G407" s="144" t="s">
        <v>147</v>
      </c>
      <c r="H407" s="145">
        <v>94.484999999999999</v>
      </c>
      <c r="I407" s="146"/>
      <c r="J407" s="147">
        <f>ROUND(I407*H407,2)</f>
        <v>0</v>
      </c>
      <c r="K407" s="143" t="s">
        <v>148</v>
      </c>
      <c r="L407" s="34"/>
      <c r="M407" s="148" t="s">
        <v>1</v>
      </c>
      <c r="N407" s="149" t="s">
        <v>41</v>
      </c>
      <c r="O407" s="59"/>
      <c r="P407" s="150">
        <f>O407*H407</f>
        <v>0</v>
      </c>
      <c r="Q407" s="150">
        <v>1.5299999999999999E-3</v>
      </c>
      <c r="R407" s="150">
        <f>Q407*H407</f>
        <v>0.14456205</v>
      </c>
      <c r="S407" s="150">
        <v>0</v>
      </c>
      <c r="T407" s="151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2" t="s">
        <v>149</v>
      </c>
      <c r="AT407" s="152" t="s">
        <v>144</v>
      </c>
      <c r="AU407" s="152" t="s">
        <v>86</v>
      </c>
      <c r="AY407" s="18" t="s">
        <v>142</v>
      </c>
      <c r="BE407" s="153">
        <f>IF(N407="základní",J407,0)</f>
        <v>0</v>
      </c>
      <c r="BF407" s="153">
        <f>IF(N407="snížená",J407,0)</f>
        <v>0</v>
      </c>
      <c r="BG407" s="153">
        <f>IF(N407="zákl. přenesená",J407,0)</f>
        <v>0</v>
      </c>
      <c r="BH407" s="153">
        <f>IF(N407="sníž. přenesená",J407,0)</f>
        <v>0</v>
      </c>
      <c r="BI407" s="153">
        <f>IF(N407="nulová",J407,0)</f>
        <v>0</v>
      </c>
      <c r="BJ407" s="18" t="s">
        <v>84</v>
      </c>
      <c r="BK407" s="153">
        <f>ROUND(I407*H407,2)</f>
        <v>0</v>
      </c>
      <c r="BL407" s="18" t="s">
        <v>149</v>
      </c>
      <c r="BM407" s="152" t="s">
        <v>569</v>
      </c>
    </row>
    <row r="408" spans="1:65" s="14" customFormat="1">
      <c r="B408" s="166"/>
      <c r="D408" s="154" t="s">
        <v>157</v>
      </c>
      <c r="E408" s="167" t="s">
        <v>1</v>
      </c>
      <c r="F408" s="168" t="s">
        <v>556</v>
      </c>
      <c r="H408" s="169">
        <v>94.484999999999999</v>
      </c>
      <c r="I408" s="170"/>
      <c r="L408" s="166"/>
      <c r="M408" s="171"/>
      <c r="N408" s="172"/>
      <c r="O408" s="172"/>
      <c r="P408" s="172"/>
      <c r="Q408" s="172"/>
      <c r="R408" s="172"/>
      <c r="S408" s="172"/>
      <c r="T408" s="173"/>
      <c r="AT408" s="167" t="s">
        <v>157</v>
      </c>
      <c r="AU408" s="167" t="s">
        <v>86</v>
      </c>
      <c r="AV408" s="14" t="s">
        <v>86</v>
      </c>
      <c r="AW408" s="14" t="s">
        <v>32</v>
      </c>
      <c r="AX408" s="14" t="s">
        <v>76</v>
      </c>
      <c r="AY408" s="167" t="s">
        <v>142</v>
      </c>
    </row>
    <row r="409" spans="1:65" s="15" customFormat="1">
      <c r="B409" s="174"/>
      <c r="D409" s="154" t="s">
        <v>157</v>
      </c>
      <c r="E409" s="175" t="s">
        <v>1</v>
      </c>
      <c r="F409" s="176" t="s">
        <v>162</v>
      </c>
      <c r="H409" s="177">
        <v>94.484999999999999</v>
      </c>
      <c r="I409" s="178"/>
      <c r="L409" s="174"/>
      <c r="M409" s="179"/>
      <c r="N409" s="180"/>
      <c r="O409" s="180"/>
      <c r="P409" s="180"/>
      <c r="Q409" s="180"/>
      <c r="R409" s="180"/>
      <c r="S409" s="180"/>
      <c r="T409" s="181"/>
      <c r="AT409" s="175" t="s">
        <v>157</v>
      </c>
      <c r="AU409" s="175" t="s">
        <v>86</v>
      </c>
      <c r="AV409" s="15" t="s">
        <v>149</v>
      </c>
      <c r="AW409" s="15" t="s">
        <v>32</v>
      </c>
      <c r="AX409" s="15" t="s">
        <v>84</v>
      </c>
      <c r="AY409" s="175" t="s">
        <v>142</v>
      </c>
    </row>
    <row r="410" spans="1:65" s="2" customFormat="1" ht="16.5" customHeight="1">
      <c r="A410" s="33"/>
      <c r="B410" s="140"/>
      <c r="C410" s="141" t="s">
        <v>570</v>
      </c>
      <c r="D410" s="141" t="s">
        <v>144</v>
      </c>
      <c r="E410" s="142" t="s">
        <v>571</v>
      </c>
      <c r="F410" s="143" t="s">
        <v>572</v>
      </c>
      <c r="G410" s="144" t="s">
        <v>147</v>
      </c>
      <c r="H410" s="145">
        <v>94.484999999999999</v>
      </c>
      <c r="I410" s="146"/>
      <c r="J410" s="147">
        <f>ROUND(I410*H410,2)</f>
        <v>0</v>
      </c>
      <c r="K410" s="143" t="s">
        <v>148</v>
      </c>
      <c r="L410" s="34"/>
      <c r="M410" s="148" t="s">
        <v>1</v>
      </c>
      <c r="N410" s="149" t="s">
        <v>41</v>
      </c>
      <c r="O410" s="59"/>
      <c r="P410" s="150">
        <f>O410*H410</f>
        <v>0</v>
      </c>
      <c r="Q410" s="150">
        <v>2.0999999999999999E-3</v>
      </c>
      <c r="R410" s="150">
        <f>Q410*H410</f>
        <v>0.1984185</v>
      </c>
      <c r="S410" s="150">
        <v>0</v>
      </c>
      <c r="T410" s="151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2" t="s">
        <v>149</v>
      </c>
      <c r="AT410" s="152" t="s">
        <v>144</v>
      </c>
      <c r="AU410" s="152" t="s">
        <v>86</v>
      </c>
      <c r="AY410" s="18" t="s">
        <v>142</v>
      </c>
      <c r="BE410" s="153">
        <f>IF(N410="základní",J410,0)</f>
        <v>0</v>
      </c>
      <c r="BF410" s="153">
        <f>IF(N410="snížená",J410,0)</f>
        <v>0</v>
      </c>
      <c r="BG410" s="153">
        <f>IF(N410="zákl. přenesená",J410,0)</f>
        <v>0</v>
      </c>
      <c r="BH410" s="153">
        <f>IF(N410="sníž. přenesená",J410,0)</f>
        <v>0</v>
      </c>
      <c r="BI410" s="153">
        <f>IF(N410="nulová",J410,0)</f>
        <v>0</v>
      </c>
      <c r="BJ410" s="18" t="s">
        <v>84</v>
      </c>
      <c r="BK410" s="153">
        <f>ROUND(I410*H410,2)</f>
        <v>0</v>
      </c>
      <c r="BL410" s="18" t="s">
        <v>149</v>
      </c>
      <c r="BM410" s="152" t="s">
        <v>573</v>
      </c>
    </row>
    <row r="411" spans="1:65" s="14" customFormat="1">
      <c r="B411" s="166"/>
      <c r="D411" s="154" t="s">
        <v>157</v>
      </c>
      <c r="E411" s="167" t="s">
        <v>1</v>
      </c>
      <c r="F411" s="168" t="s">
        <v>556</v>
      </c>
      <c r="H411" s="169">
        <v>94.484999999999999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157</v>
      </c>
      <c r="AU411" s="167" t="s">
        <v>86</v>
      </c>
      <c r="AV411" s="14" t="s">
        <v>86</v>
      </c>
      <c r="AW411" s="14" t="s">
        <v>32</v>
      </c>
      <c r="AX411" s="14" t="s">
        <v>76</v>
      </c>
      <c r="AY411" s="167" t="s">
        <v>142</v>
      </c>
    </row>
    <row r="412" spans="1:65" s="15" customFormat="1">
      <c r="B412" s="174"/>
      <c r="D412" s="154" t="s">
        <v>157</v>
      </c>
      <c r="E412" s="175" t="s">
        <v>1</v>
      </c>
      <c r="F412" s="176" t="s">
        <v>162</v>
      </c>
      <c r="H412" s="177">
        <v>94.484999999999999</v>
      </c>
      <c r="I412" s="178"/>
      <c r="L412" s="174"/>
      <c r="M412" s="179"/>
      <c r="N412" s="180"/>
      <c r="O412" s="180"/>
      <c r="P412" s="180"/>
      <c r="Q412" s="180"/>
      <c r="R412" s="180"/>
      <c r="S412" s="180"/>
      <c r="T412" s="181"/>
      <c r="AT412" s="175" t="s">
        <v>157</v>
      </c>
      <c r="AU412" s="175" t="s">
        <v>86</v>
      </c>
      <c r="AV412" s="15" t="s">
        <v>149</v>
      </c>
      <c r="AW412" s="15" t="s">
        <v>32</v>
      </c>
      <c r="AX412" s="15" t="s">
        <v>84</v>
      </c>
      <c r="AY412" s="175" t="s">
        <v>142</v>
      </c>
    </row>
    <row r="413" spans="1:65" s="12" customFormat="1" ht="20.85" customHeight="1">
      <c r="B413" s="127"/>
      <c r="D413" s="128" t="s">
        <v>75</v>
      </c>
      <c r="E413" s="138" t="s">
        <v>574</v>
      </c>
      <c r="F413" s="138" t="s">
        <v>575</v>
      </c>
      <c r="I413" s="130"/>
      <c r="J413" s="139">
        <f>BK413</f>
        <v>0</v>
      </c>
      <c r="L413" s="127"/>
      <c r="M413" s="132"/>
      <c r="N413" s="133"/>
      <c r="O413" s="133"/>
      <c r="P413" s="134">
        <f>SUM(P414:P429)</f>
        <v>0</v>
      </c>
      <c r="Q413" s="133"/>
      <c r="R413" s="134">
        <f>SUM(R414:R429)</f>
        <v>0</v>
      </c>
      <c r="S413" s="133"/>
      <c r="T413" s="135">
        <f>SUM(T414:T429)</f>
        <v>0</v>
      </c>
      <c r="AR413" s="128" t="s">
        <v>84</v>
      </c>
      <c r="AT413" s="136" t="s">
        <v>75</v>
      </c>
      <c r="AU413" s="136" t="s">
        <v>86</v>
      </c>
      <c r="AY413" s="128" t="s">
        <v>142</v>
      </c>
      <c r="BK413" s="137">
        <f>SUM(BK414:BK429)</f>
        <v>0</v>
      </c>
    </row>
    <row r="414" spans="1:65" s="2" customFormat="1" ht="16.5" customHeight="1">
      <c r="A414" s="33"/>
      <c r="B414" s="140"/>
      <c r="C414" s="141" t="s">
        <v>576</v>
      </c>
      <c r="D414" s="141" t="s">
        <v>144</v>
      </c>
      <c r="E414" s="142" t="s">
        <v>577</v>
      </c>
      <c r="F414" s="143" t="s">
        <v>578</v>
      </c>
      <c r="G414" s="144" t="s">
        <v>579</v>
      </c>
      <c r="H414" s="145">
        <v>1</v>
      </c>
      <c r="I414" s="146"/>
      <c r="J414" s="147">
        <f>ROUND(I414*H414,2)</f>
        <v>0</v>
      </c>
      <c r="K414" s="143" t="s">
        <v>153</v>
      </c>
      <c r="L414" s="34"/>
      <c r="M414" s="148" t="s">
        <v>1</v>
      </c>
      <c r="N414" s="149" t="s">
        <v>41</v>
      </c>
      <c r="O414" s="59"/>
      <c r="P414" s="150">
        <f>O414*H414</f>
        <v>0</v>
      </c>
      <c r="Q414" s="150">
        <v>0</v>
      </c>
      <c r="R414" s="150">
        <f>Q414*H414</f>
        <v>0</v>
      </c>
      <c r="S414" s="150">
        <v>0</v>
      </c>
      <c r="T414" s="151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2" t="s">
        <v>149</v>
      </c>
      <c r="AT414" s="152" t="s">
        <v>144</v>
      </c>
      <c r="AU414" s="152" t="s">
        <v>163</v>
      </c>
      <c r="AY414" s="18" t="s">
        <v>142</v>
      </c>
      <c r="BE414" s="153">
        <f>IF(N414="základní",J414,0)</f>
        <v>0</v>
      </c>
      <c r="BF414" s="153">
        <f>IF(N414="snížená",J414,0)</f>
        <v>0</v>
      </c>
      <c r="BG414" s="153">
        <f>IF(N414="zákl. přenesená",J414,0)</f>
        <v>0</v>
      </c>
      <c r="BH414" s="153">
        <f>IF(N414="sníž. přenesená",J414,0)</f>
        <v>0</v>
      </c>
      <c r="BI414" s="153">
        <f>IF(N414="nulová",J414,0)</f>
        <v>0</v>
      </c>
      <c r="BJ414" s="18" t="s">
        <v>84</v>
      </c>
      <c r="BK414" s="153">
        <f>ROUND(I414*H414,2)</f>
        <v>0</v>
      </c>
      <c r="BL414" s="18" t="s">
        <v>149</v>
      </c>
      <c r="BM414" s="152" t="s">
        <v>580</v>
      </c>
    </row>
    <row r="415" spans="1:65" s="2" customFormat="1" ht="29.25">
      <c r="A415" s="33"/>
      <c r="B415" s="34"/>
      <c r="C415" s="33"/>
      <c r="D415" s="154" t="s">
        <v>155</v>
      </c>
      <c r="E415" s="33"/>
      <c r="F415" s="155" t="s">
        <v>429</v>
      </c>
      <c r="G415" s="33"/>
      <c r="H415" s="33"/>
      <c r="I415" s="156"/>
      <c r="J415" s="33"/>
      <c r="K415" s="33"/>
      <c r="L415" s="34"/>
      <c r="M415" s="157"/>
      <c r="N415" s="158"/>
      <c r="O415" s="59"/>
      <c r="P415" s="59"/>
      <c r="Q415" s="59"/>
      <c r="R415" s="59"/>
      <c r="S415" s="59"/>
      <c r="T415" s="60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8" t="s">
        <v>155</v>
      </c>
      <c r="AU415" s="18" t="s">
        <v>163</v>
      </c>
    </row>
    <row r="416" spans="1:65" s="2" customFormat="1" ht="21.75" customHeight="1">
      <c r="A416" s="33"/>
      <c r="B416" s="140"/>
      <c r="C416" s="141" t="s">
        <v>581</v>
      </c>
      <c r="D416" s="141" t="s">
        <v>144</v>
      </c>
      <c r="E416" s="142" t="s">
        <v>582</v>
      </c>
      <c r="F416" s="143" t="s">
        <v>982</v>
      </c>
      <c r="G416" s="144" t="s">
        <v>579</v>
      </c>
      <c r="H416" s="145">
        <v>1</v>
      </c>
      <c r="I416" s="146"/>
      <c r="J416" s="147">
        <f>ROUND(I416*H416,2)</f>
        <v>0</v>
      </c>
      <c r="K416" s="143" t="s">
        <v>153</v>
      </c>
      <c r="L416" s="34"/>
      <c r="M416" s="148" t="s">
        <v>1</v>
      </c>
      <c r="N416" s="149" t="s">
        <v>41</v>
      </c>
      <c r="O416" s="59"/>
      <c r="P416" s="150">
        <f>O416*H416</f>
        <v>0</v>
      </c>
      <c r="Q416" s="150">
        <v>0</v>
      </c>
      <c r="R416" s="150">
        <f>Q416*H416</f>
        <v>0</v>
      </c>
      <c r="S416" s="150">
        <v>0</v>
      </c>
      <c r="T416" s="151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2" t="s">
        <v>149</v>
      </c>
      <c r="AT416" s="152" t="s">
        <v>144</v>
      </c>
      <c r="AU416" s="152" t="s">
        <v>163</v>
      </c>
      <c r="AY416" s="18" t="s">
        <v>142</v>
      </c>
      <c r="BE416" s="153">
        <f>IF(N416="základní",J416,0)</f>
        <v>0</v>
      </c>
      <c r="BF416" s="153">
        <f>IF(N416="snížená",J416,0)</f>
        <v>0</v>
      </c>
      <c r="BG416" s="153">
        <f>IF(N416="zákl. přenesená",J416,0)</f>
        <v>0</v>
      </c>
      <c r="BH416" s="153">
        <f>IF(N416="sníž. přenesená",J416,0)</f>
        <v>0</v>
      </c>
      <c r="BI416" s="153">
        <f>IF(N416="nulová",J416,0)</f>
        <v>0</v>
      </c>
      <c r="BJ416" s="18" t="s">
        <v>84</v>
      </c>
      <c r="BK416" s="153">
        <f>ROUND(I416*H416,2)</f>
        <v>0</v>
      </c>
      <c r="BL416" s="18" t="s">
        <v>149</v>
      </c>
      <c r="BM416" s="152" t="s">
        <v>583</v>
      </c>
    </row>
    <row r="417" spans="1:65" s="2" customFormat="1" ht="312">
      <c r="A417" s="33"/>
      <c r="B417" s="34"/>
      <c r="C417" s="33"/>
      <c r="D417" s="154" t="s">
        <v>155</v>
      </c>
      <c r="E417" s="33"/>
      <c r="F417" s="155" t="s">
        <v>983</v>
      </c>
      <c r="G417" s="33"/>
      <c r="H417" s="33"/>
      <c r="I417" s="156"/>
      <c r="J417" s="33"/>
      <c r="K417" s="33"/>
      <c r="L417" s="34"/>
      <c r="M417" s="157"/>
      <c r="N417" s="158"/>
      <c r="O417" s="59"/>
      <c r="P417" s="59"/>
      <c r="Q417" s="59"/>
      <c r="R417" s="59"/>
      <c r="S417" s="59"/>
      <c r="T417" s="60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8" t="s">
        <v>155</v>
      </c>
      <c r="AU417" s="18" t="s">
        <v>163</v>
      </c>
    </row>
    <row r="418" spans="1:65" s="2" customFormat="1" ht="21.75" customHeight="1">
      <c r="A418" s="33"/>
      <c r="B418" s="140"/>
      <c r="C418" s="141" t="s">
        <v>584</v>
      </c>
      <c r="D418" s="141" t="s">
        <v>144</v>
      </c>
      <c r="E418" s="142" t="s">
        <v>585</v>
      </c>
      <c r="F418" s="143" t="s">
        <v>586</v>
      </c>
      <c r="G418" s="144" t="s">
        <v>587</v>
      </c>
      <c r="H418" s="145">
        <v>5</v>
      </c>
      <c r="I418" s="146"/>
      <c r="J418" s="147">
        <f>ROUND(I418*H418,2)</f>
        <v>0</v>
      </c>
      <c r="K418" s="143" t="s">
        <v>153</v>
      </c>
      <c r="L418" s="34"/>
      <c r="M418" s="148" t="s">
        <v>1</v>
      </c>
      <c r="N418" s="149" t="s">
        <v>41</v>
      </c>
      <c r="O418" s="59"/>
      <c r="P418" s="150">
        <f>O418*H418</f>
        <v>0</v>
      </c>
      <c r="Q418" s="150">
        <v>0</v>
      </c>
      <c r="R418" s="150">
        <f>Q418*H418</f>
        <v>0</v>
      </c>
      <c r="S418" s="150">
        <v>0</v>
      </c>
      <c r="T418" s="151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2" t="s">
        <v>149</v>
      </c>
      <c r="AT418" s="152" t="s">
        <v>144</v>
      </c>
      <c r="AU418" s="152" t="s">
        <v>163</v>
      </c>
      <c r="AY418" s="18" t="s">
        <v>142</v>
      </c>
      <c r="BE418" s="153">
        <f>IF(N418="základní",J418,0)</f>
        <v>0</v>
      </c>
      <c r="BF418" s="153">
        <f>IF(N418="snížená",J418,0)</f>
        <v>0</v>
      </c>
      <c r="BG418" s="153">
        <f>IF(N418="zákl. přenesená",J418,0)</f>
        <v>0</v>
      </c>
      <c r="BH418" s="153">
        <f>IF(N418="sníž. přenesená",J418,0)</f>
        <v>0</v>
      </c>
      <c r="BI418" s="153">
        <f>IF(N418="nulová",J418,0)</f>
        <v>0</v>
      </c>
      <c r="BJ418" s="18" t="s">
        <v>84</v>
      </c>
      <c r="BK418" s="153">
        <f>ROUND(I418*H418,2)</f>
        <v>0</v>
      </c>
      <c r="BL418" s="18" t="s">
        <v>149</v>
      </c>
      <c r="BM418" s="152" t="s">
        <v>588</v>
      </c>
    </row>
    <row r="419" spans="1:65" s="2" customFormat="1" ht="29.25">
      <c r="A419" s="33"/>
      <c r="B419" s="34"/>
      <c r="C419" s="33"/>
      <c r="D419" s="154" t="s">
        <v>155</v>
      </c>
      <c r="E419" s="33"/>
      <c r="F419" s="155" t="s">
        <v>429</v>
      </c>
      <c r="G419" s="33"/>
      <c r="H419" s="33"/>
      <c r="I419" s="156"/>
      <c r="J419" s="33"/>
      <c r="K419" s="33"/>
      <c r="L419" s="34"/>
      <c r="M419" s="157"/>
      <c r="N419" s="158"/>
      <c r="O419" s="59"/>
      <c r="P419" s="59"/>
      <c r="Q419" s="59"/>
      <c r="R419" s="59"/>
      <c r="S419" s="59"/>
      <c r="T419" s="60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155</v>
      </c>
      <c r="AU419" s="18" t="s">
        <v>163</v>
      </c>
    </row>
    <row r="420" spans="1:65" s="2" customFormat="1" ht="16.5" customHeight="1">
      <c r="A420" s="33"/>
      <c r="B420" s="140"/>
      <c r="C420" s="141" t="s">
        <v>589</v>
      </c>
      <c r="D420" s="141" t="s">
        <v>144</v>
      </c>
      <c r="E420" s="142" t="s">
        <v>590</v>
      </c>
      <c r="F420" s="143" t="s">
        <v>591</v>
      </c>
      <c r="G420" s="144" t="s">
        <v>587</v>
      </c>
      <c r="H420" s="145">
        <v>12</v>
      </c>
      <c r="I420" s="146"/>
      <c r="J420" s="147">
        <f>ROUND(I420*H420,2)</f>
        <v>0</v>
      </c>
      <c r="K420" s="143" t="s">
        <v>153</v>
      </c>
      <c r="L420" s="34"/>
      <c r="M420" s="148" t="s">
        <v>1</v>
      </c>
      <c r="N420" s="149" t="s">
        <v>41</v>
      </c>
      <c r="O420" s="59"/>
      <c r="P420" s="150">
        <f>O420*H420</f>
        <v>0</v>
      </c>
      <c r="Q420" s="150">
        <v>0</v>
      </c>
      <c r="R420" s="150">
        <f>Q420*H420</f>
        <v>0</v>
      </c>
      <c r="S420" s="150">
        <v>0</v>
      </c>
      <c r="T420" s="151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2" t="s">
        <v>149</v>
      </c>
      <c r="AT420" s="152" t="s">
        <v>144</v>
      </c>
      <c r="AU420" s="152" t="s">
        <v>163</v>
      </c>
      <c r="AY420" s="18" t="s">
        <v>142</v>
      </c>
      <c r="BE420" s="153">
        <f>IF(N420="základní",J420,0)</f>
        <v>0</v>
      </c>
      <c r="BF420" s="153">
        <f>IF(N420="snížená",J420,0)</f>
        <v>0</v>
      </c>
      <c r="BG420" s="153">
        <f>IF(N420="zákl. přenesená",J420,0)</f>
        <v>0</v>
      </c>
      <c r="BH420" s="153">
        <f>IF(N420="sníž. přenesená",J420,0)</f>
        <v>0</v>
      </c>
      <c r="BI420" s="153">
        <f>IF(N420="nulová",J420,0)</f>
        <v>0</v>
      </c>
      <c r="BJ420" s="18" t="s">
        <v>84</v>
      </c>
      <c r="BK420" s="153">
        <f>ROUND(I420*H420,2)</f>
        <v>0</v>
      </c>
      <c r="BL420" s="18" t="s">
        <v>149</v>
      </c>
      <c r="BM420" s="152" t="s">
        <v>592</v>
      </c>
    </row>
    <row r="421" spans="1:65" s="2" customFormat="1" ht="29.25">
      <c r="A421" s="33"/>
      <c r="B421" s="34"/>
      <c r="C421" s="33"/>
      <c r="D421" s="154" t="s">
        <v>155</v>
      </c>
      <c r="E421" s="33"/>
      <c r="F421" s="155" t="s">
        <v>429</v>
      </c>
      <c r="G421" s="33"/>
      <c r="H421" s="33"/>
      <c r="I421" s="156"/>
      <c r="J421" s="33"/>
      <c r="K421" s="33"/>
      <c r="L421" s="34"/>
      <c r="M421" s="157"/>
      <c r="N421" s="158"/>
      <c r="O421" s="59"/>
      <c r="P421" s="59"/>
      <c r="Q421" s="59"/>
      <c r="R421" s="59"/>
      <c r="S421" s="59"/>
      <c r="T421" s="60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155</v>
      </c>
      <c r="AU421" s="18" t="s">
        <v>163</v>
      </c>
    </row>
    <row r="422" spans="1:65" s="2" customFormat="1" ht="24.2" customHeight="1">
      <c r="A422" s="33"/>
      <c r="B422" s="140"/>
      <c r="C422" s="141" t="s">
        <v>574</v>
      </c>
      <c r="D422" s="141" t="s">
        <v>144</v>
      </c>
      <c r="E422" s="142" t="s">
        <v>593</v>
      </c>
      <c r="F422" s="143" t="s">
        <v>594</v>
      </c>
      <c r="G422" s="144" t="s">
        <v>579</v>
      </c>
      <c r="H422" s="145">
        <v>2</v>
      </c>
      <c r="I422" s="146"/>
      <c r="J422" s="147">
        <f>ROUND(I422*H422,2)</f>
        <v>0</v>
      </c>
      <c r="K422" s="143" t="s">
        <v>153</v>
      </c>
      <c r="L422" s="34"/>
      <c r="M422" s="148" t="s">
        <v>1</v>
      </c>
      <c r="N422" s="149" t="s">
        <v>41</v>
      </c>
      <c r="O422" s="59"/>
      <c r="P422" s="150">
        <f>O422*H422</f>
        <v>0</v>
      </c>
      <c r="Q422" s="150">
        <v>0</v>
      </c>
      <c r="R422" s="150">
        <f>Q422*H422</f>
        <v>0</v>
      </c>
      <c r="S422" s="150">
        <v>0</v>
      </c>
      <c r="T422" s="151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52" t="s">
        <v>149</v>
      </c>
      <c r="AT422" s="152" t="s">
        <v>144</v>
      </c>
      <c r="AU422" s="152" t="s">
        <v>163</v>
      </c>
      <c r="AY422" s="18" t="s">
        <v>142</v>
      </c>
      <c r="BE422" s="153">
        <f>IF(N422="základní",J422,0)</f>
        <v>0</v>
      </c>
      <c r="BF422" s="153">
        <f>IF(N422="snížená",J422,0)</f>
        <v>0</v>
      </c>
      <c r="BG422" s="153">
        <f>IF(N422="zákl. přenesená",J422,0)</f>
        <v>0</v>
      </c>
      <c r="BH422" s="153">
        <f>IF(N422="sníž. přenesená",J422,0)</f>
        <v>0</v>
      </c>
      <c r="BI422" s="153">
        <f>IF(N422="nulová",J422,0)</f>
        <v>0</v>
      </c>
      <c r="BJ422" s="18" t="s">
        <v>84</v>
      </c>
      <c r="BK422" s="153">
        <f>ROUND(I422*H422,2)</f>
        <v>0</v>
      </c>
      <c r="BL422" s="18" t="s">
        <v>149</v>
      </c>
      <c r="BM422" s="152" t="s">
        <v>595</v>
      </c>
    </row>
    <row r="423" spans="1:65" s="2" customFormat="1" ht="29.25">
      <c r="A423" s="33"/>
      <c r="B423" s="34"/>
      <c r="C423" s="33"/>
      <c r="D423" s="154" t="s">
        <v>155</v>
      </c>
      <c r="E423" s="33"/>
      <c r="F423" s="155" t="s">
        <v>429</v>
      </c>
      <c r="G423" s="33"/>
      <c r="H423" s="33"/>
      <c r="I423" s="156"/>
      <c r="J423" s="33"/>
      <c r="K423" s="33"/>
      <c r="L423" s="34"/>
      <c r="M423" s="157"/>
      <c r="N423" s="158"/>
      <c r="O423" s="59"/>
      <c r="P423" s="59"/>
      <c r="Q423" s="59"/>
      <c r="R423" s="59"/>
      <c r="S423" s="59"/>
      <c r="T423" s="60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8" t="s">
        <v>155</v>
      </c>
      <c r="AU423" s="18" t="s">
        <v>163</v>
      </c>
    </row>
    <row r="424" spans="1:65" s="2" customFormat="1" ht="16.5" customHeight="1">
      <c r="A424" s="33"/>
      <c r="B424" s="140"/>
      <c r="C424" s="141" t="s">
        <v>596</v>
      </c>
      <c r="D424" s="141" t="s">
        <v>144</v>
      </c>
      <c r="E424" s="142" t="s">
        <v>597</v>
      </c>
      <c r="F424" s="206" t="s">
        <v>980</v>
      </c>
      <c r="G424" s="144" t="s">
        <v>579</v>
      </c>
      <c r="H424" s="145">
        <v>2</v>
      </c>
      <c r="I424" s="146"/>
      <c r="J424" s="147">
        <f>ROUND(I424*H424,2)</f>
        <v>0</v>
      </c>
      <c r="K424" s="143" t="s">
        <v>153</v>
      </c>
      <c r="L424" s="34"/>
      <c r="M424" s="148" t="s">
        <v>1</v>
      </c>
      <c r="N424" s="149" t="s">
        <v>41</v>
      </c>
      <c r="O424" s="59"/>
      <c r="P424" s="150">
        <f>O424*H424</f>
        <v>0</v>
      </c>
      <c r="Q424" s="150">
        <v>0</v>
      </c>
      <c r="R424" s="150">
        <f>Q424*H424</f>
        <v>0</v>
      </c>
      <c r="S424" s="150">
        <v>0</v>
      </c>
      <c r="T424" s="151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2" t="s">
        <v>149</v>
      </c>
      <c r="AT424" s="152" t="s">
        <v>144</v>
      </c>
      <c r="AU424" s="152" t="s">
        <v>163</v>
      </c>
      <c r="AY424" s="18" t="s">
        <v>142</v>
      </c>
      <c r="BE424" s="153">
        <f>IF(N424="základní",J424,0)</f>
        <v>0</v>
      </c>
      <c r="BF424" s="153">
        <f>IF(N424="snížená",J424,0)</f>
        <v>0</v>
      </c>
      <c r="BG424" s="153">
        <f>IF(N424="zákl. přenesená",J424,0)</f>
        <v>0</v>
      </c>
      <c r="BH424" s="153">
        <f>IF(N424="sníž. přenesená",J424,0)</f>
        <v>0</v>
      </c>
      <c r="BI424" s="153">
        <f>IF(N424="nulová",J424,0)</f>
        <v>0</v>
      </c>
      <c r="BJ424" s="18" t="s">
        <v>84</v>
      </c>
      <c r="BK424" s="153">
        <f>ROUND(I424*H424,2)</f>
        <v>0</v>
      </c>
      <c r="BL424" s="18" t="s">
        <v>149</v>
      </c>
      <c r="BM424" s="152" t="s">
        <v>598</v>
      </c>
    </row>
    <row r="425" spans="1:65" s="2" customFormat="1" ht="29.25">
      <c r="A425" s="33"/>
      <c r="B425" s="34"/>
      <c r="C425" s="33"/>
      <c r="D425" s="154" t="s">
        <v>155</v>
      </c>
      <c r="E425" s="33"/>
      <c r="F425" s="155" t="s">
        <v>429</v>
      </c>
      <c r="G425" s="33"/>
      <c r="H425" s="33"/>
      <c r="I425" s="207"/>
      <c r="J425" s="33"/>
      <c r="K425" s="33"/>
      <c r="L425" s="34"/>
      <c r="M425" s="157"/>
      <c r="N425" s="158"/>
      <c r="O425" s="59"/>
      <c r="P425" s="59"/>
      <c r="Q425" s="59"/>
      <c r="R425" s="59"/>
      <c r="S425" s="59"/>
      <c r="T425" s="60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8" t="s">
        <v>155</v>
      </c>
      <c r="AU425" s="18" t="s">
        <v>163</v>
      </c>
    </row>
    <row r="426" spans="1:65" s="2" customFormat="1" ht="16.5" customHeight="1">
      <c r="A426" s="33"/>
      <c r="B426" s="140"/>
      <c r="C426" s="141" t="s">
        <v>599</v>
      </c>
      <c r="D426" s="141" t="s">
        <v>144</v>
      </c>
      <c r="E426" s="142" t="s">
        <v>600</v>
      </c>
      <c r="F426" s="205" t="s">
        <v>981</v>
      </c>
      <c r="G426" s="144" t="s">
        <v>579</v>
      </c>
      <c r="H426" s="145">
        <v>0</v>
      </c>
      <c r="I426" s="146"/>
      <c r="J426" s="147">
        <f>ROUND(I426*H426,2)</f>
        <v>0</v>
      </c>
      <c r="K426" s="143" t="s">
        <v>153</v>
      </c>
      <c r="L426" s="34"/>
      <c r="M426" s="148" t="s">
        <v>1</v>
      </c>
      <c r="N426" s="149" t="s">
        <v>41</v>
      </c>
      <c r="O426" s="59"/>
      <c r="P426" s="150">
        <f>O426*H426</f>
        <v>0</v>
      </c>
      <c r="Q426" s="150">
        <v>0</v>
      </c>
      <c r="R426" s="150">
        <f>Q426*H426</f>
        <v>0</v>
      </c>
      <c r="S426" s="150">
        <v>0</v>
      </c>
      <c r="T426" s="151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2" t="s">
        <v>149</v>
      </c>
      <c r="AT426" s="152" t="s">
        <v>144</v>
      </c>
      <c r="AU426" s="152" t="s">
        <v>163</v>
      </c>
      <c r="AY426" s="18" t="s">
        <v>142</v>
      </c>
      <c r="BE426" s="153">
        <f>IF(N426="základní",J426,0)</f>
        <v>0</v>
      </c>
      <c r="BF426" s="153">
        <f>IF(N426="snížená",J426,0)</f>
        <v>0</v>
      </c>
      <c r="BG426" s="153">
        <f>IF(N426="zákl. přenesená",J426,0)</f>
        <v>0</v>
      </c>
      <c r="BH426" s="153">
        <f>IF(N426="sníž. přenesená",J426,0)</f>
        <v>0</v>
      </c>
      <c r="BI426" s="153">
        <f>IF(N426="nulová",J426,0)</f>
        <v>0</v>
      </c>
      <c r="BJ426" s="18" t="s">
        <v>84</v>
      </c>
      <c r="BK426" s="153">
        <f>ROUND(I426*H426,2)</f>
        <v>0</v>
      </c>
      <c r="BL426" s="18" t="s">
        <v>149</v>
      </c>
      <c r="BM426" s="152" t="s">
        <v>601</v>
      </c>
    </row>
    <row r="427" spans="1:65" s="2" customFormat="1" ht="29.25">
      <c r="A427" s="33"/>
      <c r="B427" s="34"/>
      <c r="C427" s="33"/>
      <c r="D427" s="154" t="s">
        <v>155</v>
      </c>
      <c r="E427" s="33"/>
      <c r="F427" s="155" t="s">
        <v>429</v>
      </c>
      <c r="G427" s="33"/>
      <c r="H427" s="33"/>
      <c r="I427" s="156"/>
      <c r="J427" s="33"/>
      <c r="K427" s="33"/>
      <c r="L427" s="34"/>
      <c r="M427" s="157"/>
      <c r="N427" s="158"/>
      <c r="O427" s="59"/>
      <c r="P427" s="59"/>
      <c r="Q427" s="59"/>
      <c r="R427" s="59"/>
      <c r="S427" s="59"/>
      <c r="T427" s="60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155</v>
      </c>
      <c r="AU427" s="18" t="s">
        <v>163</v>
      </c>
    </row>
    <row r="428" spans="1:65" s="2" customFormat="1" ht="24.2" customHeight="1">
      <c r="A428" s="33"/>
      <c r="B428" s="140"/>
      <c r="C428" s="141" t="s">
        <v>602</v>
      </c>
      <c r="D428" s="141" t="s">
        <v>144</v>
      </c>
      <c r="E428" s="142" t="s">
        <v>603</v>
      </c>
      <c r="F428" s="143" t="s">
        <v>604</v>
      </c>
      <c r="G428" s="144" t="s">
        <v>587</v>
      </c>
      <c r="H428" s="145">
        <v>1</v>
      </c>
      <c r="I428" s="146"/>
      <c r="J428" s="147">
        <f>ROUND(I428*H428,2)</f>
        <v>0</v>
      </c>
      <c r="K428" s="143" t="s">
        <v>153</v>
      </c>
      <c r="L428" s="34"/>
      <c r="M428" s="148" t="s">
        <v>1</v>
      </c>
      <c r="N428" s="149" t="s">
        <v>41</v>
      </c>
      <c r="O428" s="59"/>
      <c r="P428" s="150">
        <f>O428*H428</f>
        <v>0</v>
      </c>
      <c r="Q428" s="150">
        <v>0</v>
      </c>
      <c r="R428" s="150">
        <f>Q428*H428</f>
        <v>0</v>
      </c>
      <c r="S428" s="150">
        <v>0</v>
      </c>
      <c r="T428" s="151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2" t="s">
        <v>149</v>
      </c>
      <c r="AT428" s="152" t="s">
        <v>144</v>
      </c>
      <c r="AU428" s="152" t="s">
        <v>163</v>
      </c>
      <c r="AY428" s="18" t="s">
        <v>142</v>
      </c>
      <c r="BE428" s="153">
        <f>IF(N428="základní",J428,0)</f>
        <v>0</v>
      </c>
      <c r="BF428" s="153">
        <f>IF(N428="snížená",J428,0)</f>
        <v>0</v>
      </c>
      <c r="BG428" s="153">
        <f>IF(N428="zákl. přenesená",J428,0)</f>
        <v>0</v>
      </c>
      <c r="BH428" s="153">
        <f>IF(N428="sníž. přenesená",J428,0)</f>
        <v>0</v>
      </c>
      <c r="BI428" s="153">
        <f>IF(N428="nulová",J428,0)</f>
        <v>0</v>
      </c>
      <c r="BJ428" s="18" t="s">
        <v>84</v>
      </c>
      <c r="BK428" s="153">
        <f>ROUND(I428*H428,2)</f>
        <v>0</v>
      </c>
      <c r="BL428" s="18" t="s">
        <v>149</v>
      </c>
      <c r="BM428" s="152" t="s">
        <v>605</v>
      </c>
    </row>
    <row r="429" spans="1:65" s="2" customFormat="1" ht="29.25">
      <c r="A429" s="33"/>
      <c r="B429" s="34"/>
      <c r="C429" s="33"/>
      <c r="D429" s="154" t="s">
        <v>155</v>
      </c>
      <c r="E429" s="33"/>
      <c r="F429" s="155" t="s">
        <v>429</v>
      </c>
      <c r="G429" s="33"/>
      <c r="H429" s="33"/>
      <c r="I429" s="156"/>
      <c r="J429" s="33"/>
      <c r="K429" s="33"/>
      <c r="L429" s="34"/>
      <c r="M429" s="157"/>
      <c r="N429" s="158"/>
      <c r="O429" s="59"/>
      <c r="P429" s="59"/>
      <c r="Q429" s="59"/>
      <c r="R429" s="59"/>
      <c r="S429" s="59"/>
      <c r="T429" s="60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155</v>
      </c>
      <c r="AU429" s="18" t="s">
        <v>163</v>
      </c>
    </row>
    <row r="430" spans="1:65" s="12" customFormat="1" ht="22.9" customHeight="1">
      <c r="B430" s="127"/>
      <c r="D430" s="128" t="s">
        <v>75</v>
      </c>
      <c r="E430" s="138" t="s">
        <v>606</v>
      </c>
      <c r="F430" s="138" t="s">
        <v>607</v>
      </c>
      <c r="I430" s="130"/>
      <c r="J430" s="139">
        <f>BK430</f>
        <v>0</v>
      </c>
      <c r="L430" s="127"/>
      <c r="M430" s="132"/>
      <c r="N430" s="133"/>
      <c r="O430" s="133"/>
      <c r="P430" s="134">
        <f>SUM(P431:P437)</f>
        <v>0</v>
      </c>
      <c r="Q430" s="133"/>
      <c r="R430" s="134">
        <f>SUM(R431:R437)</f>
        <v>0</v>
      </c>
      <c r="S430" s="133"/>
      <c r="T430" s="135">
        <f>SUM(T431:T437)</f>
        <v>0</v>
      </c>
      <c r="AR430" s="128" t="s">
        <v>84</v>
      </c>
      <c r="AT430" s="136" t="s">
        <v>75</v>
      </c>
      <c r="AU430" s="136" t="s">
        <v>84</v>
      </c>
      <c r="AY430" s="128" t="s">
        <v>142</v>
      </c>
      <c r="BK430" s="137">
        <f>SUM(BK431:BK437)</f>
        <v>0</v>
      </c>
    </row>
    <row r="431" spans="1:65" s="2" customFormat="1" ht="16.5" customHeight="1">
      <c r="A431" s="33"/>
      <c r="B431" s="140"/>
      <c r="C431" s="141" t="s">
        <v>608</v>
      </c>
      <c r="D431" s="141" t="s">
        <v>144</v>
      </c>
      <c r="E431" s="142" t="s">
        <v>609</v>
      </c>
      <c r="F431" s="143" t="s">
        <v>610</v>
      </c>
      <c r="G431" s="144" t="s">
        <v>200</v>
      </c>
      <c r="H431" s="145">
        <v>554.35599999999999</v>
      </c>
      <c r="I431" s="146"/>
      <c r="J431" s="147">
        <f>ROUND(I431*H431,2)</f>
        <v>0</v>
      </c>
      <c r="K431" s="143" t="s">
        <v>153</v>
      </c>
      <c r="L431" s="34"/>
      <c r="M431" s="148" t="s">
        <v>1</v>
      </c>
      <c r="N431" s="149" t="s">
        <v>41</v>
      </c>
      <c r="O431" s="59"/>
      <c r="P431" s="150">
        <f>O431*H431</f>
        <v>0</v>
      </c>
      <c r="Q431" s="150">
        <v>0</v>
      </c>
      <c r="R431" s="150">
        <f>Q431*H431</f>
        <v>0</v>
      </c>
      <c r="S431" s="150">
        <v>0</v>
      </c>
      <c r="T431" s="151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2" t="s">
        <v>149</v>
      </c>
      <c r="AT431" s="152" t="s">
        <v>144</v>
      </c>
      <c r="AU431" s="152" t="s">
        <v>86</v>
      </c>
      <c r="AY431" s="18" t="s">
        <v>142</v>
      </c>
      <c r="BE431" s="153">
        <f>IF(N431="základní",J431,0)</f>
        <v>0</v>
      </c>
      <c r="BF431" s="153">
        <f>IF(N431="snížená",J431,0)</f>
        <v>0</v>
      </c>
      <c r="BG431" s="153">
        <f>IF(N431="zákl. přenesená",J431,0)</f>
        <v>0</v>
      </c>
      <c r="BH431" s="153">
        <f>IF(N431="sníž. přenesená",J431,0)</f>
        <v>0</v>
      </c>
      <c r="BI431" s="153">
        <f>IF(N431="nulová",J431,0)</f>
        <v>0</v>
      </c>
      <c r="BJ431" s="18" t="s">
        <v>84</v>
      </c>
      <c r="BK431" s="153">
        <f>ROUND(I431*H431,2)</f>
        <v>0</v>
      </c>
      <c r="BL431" s="18" t="s">
        <v>149</v>
      </c>
      <c r="BM431" s="152" t="s">
        <v>611</v>
      </c>
    </row>
    <row r="432" spans="1:65" s="2" customFormat="1" ht="16.5" customHeight="1">
      <c r="A432" s="33"/>
      <c r="B432" s="140"/>
      <c r="C432" s="141" t="s">
        <v>612</v>
      </c>
      <c r="D432" s="141" t="s">
        <v>144</v>
      </c>
      <c r="E432" s="142" t="s">
        <v>613</v>
      </c>
      <c r="F432" s="143" t="s">
        <v>614</v>
      </c>
      <c r="G432" s="144" t="s">
        <v>200</v>
      </c>
      <c r="H432" s="145">
        <v>554.35599999999999</v>
      </c>
      <c r="I432" s="146"/>
      <c r="J432" s="147">
        <f>ROUND(I432*H432,2)</f>
        <v>0</v>
      </c>
      <c r="K432" s="143" t="s">
        <v>153</v>
      </c>
      <c r="L432" s="34"/>
      <c r="M432" s="148" t="s">
        <v>1</v>
      </c>
      <c r="N432" s="149" t="s">
        <v>41</v>
      </c>
      <c r="O432" s="59"/>
      <c r="P432" s="150">
        <f>O432*H432</f>
        <v>0</v>
      </c>
      <c r="Q432" s="150">
        <v>0</v>
      </c>
      <c r="R432" s="150">
        <f>Q432*H432</f>
        <v>0</v>
      </c>
      <c r="S432" s="150">
        <v>0</v>
      </c>
      <c r="T432" s="151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2" t="s">
        <v>149</v>
      </c>
      <c r="AT432" s="152" t="s">
        <v>144</v>
      </c>
      <c r="AU432" s="152" t="s">
        <v>86</v>
      </c>
      <c r="AY432" s="18" t="s">
        <v>142</v>
      </c>
      <c r="BE432" s="153">
        <f>IF(N432="základní",J432,0)</f>
        <v>0</v>
      </c>
      <c r="BF432" s="153">
        <f>IF(N432="snížená",J432,0)</f>
        <v>0</v>
      </c>
      <c r="BG432" s="153">
        <f>IF(N432="zákl. přenesená",J432,0)</f>
        <v>0</v>
      </c>
      <c r="BH432" s="153">
        <f>IF(N432="sníž. přenesená",J432,0)</f>
        <v>0</v>
      </c>
      <c r="BI432" s="153">
        <f>IF(N432="nulová",J432,0)</f>
        <v>0</v>
      </c>
      <c r="BJ432" s="18" t="s">
        <v>84</v>
      </c>
      <c r="BK432" s="153">
        <f>ROUND(I432*H432,2)</f>
        <v>0</v>
      </c>
      <c r="BL432" s="18" t="s">
        <v>149</v>
      </c>
      <c r="BM432" s="152" t="s">
        <v>615</v>
      </c>
    </row>
    <row r="433" spans="1:65" s="2" customFormat="1" ht="48.75">
      <c r="A433" s="33"/>
      <c r="B433" s="34"/>
      <c r="C433" s="33"/>
      <c r="D433" s="154" t="s">
        <v>155</v>
      </c>
      <c r="E433" s="33"/>
      <c r="F433" s="155" t="s">
        <v>616</v>
      </c>
      <c r="G433" s="33"/>
      <c r="H433" s="33"/>
      <c r="I433" s="156"/>
      <c r="J433" s="33"/>
      <c r="K433" s="33"/>
      <c r="L433" s="34"/>
      <c r="M433" s="157"/>
      <c r="N433" s="158"/>
      <c r="O433" s="59"/>
      <c r="P433" s="59"/>
      <c r="Q433" s="59"/>
      <c r="R433" s="59"/>
      <c r="S433" s="59"/>
      <c r="T433" s="60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8" t="s">
        <v>155</v>
      </c>
      <c r="AU433" s="18" t="s">
        <v>86</v>
      </c>
    </row>
    <row r="434" spans="1:65" s="2" customFormat="1" ht="16.5" customHeight="1">
      <c r="A434" s="33"/>
      <c r="B434" s="140"/>
      <c r="C434" s="141" t="s">
        <v>617</v>
      </c>
      <c r="D434" s="141" t="s">
        <v>144</v>
      </c>
      <c r="E434" s="142" t="s">
        <v>618</v>
      </c>
      <c r="F434" s="143" t="s">
        <v>619</v>
      </c>
      <c r="G434" s="144" t="s">
        <v>200</v>
      </c>
      <c r="H434" s="145">
        <v>554.35599999999999</v>
      </c>
      <c r="I434" s="146"/>
      <c r="J434" s="147">
        <f>ROUND(I434*H434,2)</f>
        <v>0</v>
      </c>
      <c r="K434" s="143" t="s">
        <v>148</v>
      </c>
      <c r="L434" s="34"/>
      <c r="M434" s="148" t="s">
        <v>1</v>
      </c>
      <c r="N434" s="149" t="s">
        <v>41</v>
      </c>
      <c r="O434" s="59"/>
      <c r="P434" s="150">
        <f>O434*H434</f>
        <v>0</v>
      </c>
      <c r="Q434" s="150">
        <v>0</v>
      </c>
      <c r="R434" s="150">
        <f>Q434*H434</f>
        <v>0</v>
      </c>
      <c r="S434" s="150">
        <v>0</v>
      </c>
      <c r="T434" s="151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52" t="s">
        <v>149</v>
      </c>
      <c r="AT434" s="152" t="s">
        <v>144</v>
      </c>
      <c r="AU434" s="152" t="s">
        <v>86</v>
      </c>
      <c r="AY434" s="18" t="s">
        <v>142</v>
      </c>
      <c r="BE434" s="153">
        <f>IF(N434="základní",J434,0)</f>
        <v>0</v>
      </c>
      <c r="BF434" s="153">
        <f>IF(N434="snížená",J434,0)</f>
        <v>0</v>
      </c>
      <c r="BG434" s="153">
        <f>IF(N434="zákl. přenesená",J434,0)</f>
        <v>0</v>
      </c>
      <c r="BH434" s="153">
        <f>IF(N434="sníž. přenesená",J434,0)</f>
        <v>0</v>
      </c>
      <c r="BI434" s="153">
        <f>IF(N434="nulová",J434,0)</f>
        <v>0</v>
      </c>
      <c r="BJ434" s="18" t="s">
        <v>84</v>
      </c>
      <c r="BK434" s="153">
        <f>ROUND(I434*H434,2)</f>
        <v>0</v>
      </c>
      <c r="BL434" s="18" t="s">
        <v>149</v>
      </c>
      <c r="BM434" s="152" t="s">
        <v>620</v>
      </c>
    </row>
    <row r="435" spans="1:65" s="2" customFormat="1" ht="16.5" customHeight="1">
      <c r="A435" s="33"/>
      <c r="B435" s="140"/>
      <c r="C435" s="141" t="s">
        <v>621</v>
      </c>
      <c r="D435" s="141" t="s">
        <v>144</v>
      </c>
      <c r="E435" s="142" t="s">
        <v>622</v>
      </c>
      <c r="F435" s="143" t="s">
        <v>623</v>
      </c>
      <c r="G435" s="144" t="s">
        <v>200</v>
      </c>
      <c r="H435" s="145">
        <v>11087.12</v>
      </c>
      <c r="I435" s="146"/>
      <c r="J435" s="147">
        <f>ROUND(I435*H435,2)</f>
        <v>0</v>
      </c>
      <c r="K435" s="143" t="s">
        <v>148</v>
      </c>
      <c r="L435" s="34"/>
      <c r="M435" s="148" t="s">
        <v>1</v>
      </c>
      <c r="N435" s="149" t="s">
        <v>41</v>
      </c>
      <c r="O435" s="59"/>
      <c r="P435" s="150">
        <f>O435*H435</f>
        <v>0</v>
      </c>
      <c r="Q435" s="150">
        <v>0</v>
      </c>
      <c r="R435" s="150">
        <f>Q435*H435</f>
        <v>0</v>
      </c>
      <c r="S435" s="150">
        <v>0</v>
      </c>
      <c r="T435" s="151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2" t="s">
        <v>149</v>
      </c>
      <c r="AT435" s="152" t="s">
        <v>144</v>
      </c>
      <c r="AU435" s="152" t="s">
        <v>86</v>
      </c>
      <c r="AY435" s="18" t="s">
        <v>142</v>
      </c>
      <c r="BE435" s="153">
        <f>IF(N435="základní",J435,0)</f>
        <v>0</v>
      </c>
      <c r="BF435" s="153">
        <f>IF(N435="snížená",J435,0)</f>
        <v>0</v>
      </c>
      <c r="BG435" s="153">
        <f>IF(N435="zákl. přenesená",J435,0)</f>
        <v>0</v>
      </c>
      <c r="BH435" s="153">
        <f>IF(N435="sníž. přenesená",J435,0)</f>
        <v>0</v>
      </c>
      <c r="BI435" s="153">
        <f>IF(N435="nulová",J435,0)</f>
        <v>0</v>
      </c>
      <c r="BJ435" s="18" t="s">
        <v>84</v>
      </c>
      <c r="BK435" s="153">
        <f>ROUND(I435*H435,2)</f>
        <v>0</v>
      </c>
      <c r="BL435" s="18" t="s">
        <v>149</v>
      </c>
      <c r="BM435" s="152" t="s">
        <v>624</v>
      </c>
    </row>
    <row r="436" spans="1:65" s="14" customFormat="1">
      <c r="B436" s="166"/>
      <c r="D436" s="154" t="s">
        <v>157</v>
      </c>
      <c r="F436" s="168" t="s">
        <v>625</v>
      </c>
      <c r="H436" s="169">
        <v>11087.12</v>
      </c>
      <c r="I436" s="170"/>
      <c r="L436" s="166"/>
      <c r="M436" s="171"/>
      <c r="N436" s="172"/>
      <c r="O436" s="172"/>
      <c r="P436" s="172"/>
      <c r="Q436" s="172"/>
      <c r="R436" s="172"/>
      <c r="S436" s="172"/>
      <c r="T436" s="173"/>
      <c r="AT436" s="167" t="s">
        <v>157</v>
      </c>
      <c r="AU436" s="167" t="s">
        <v>86</v>
      </c>
      <c r="AV436" s="14" t="s">
        <v>86</v>
      </c>
      <c r="AW436" s="14" t="s">
        <v>3</v>
      </c>
      <c r="AX436" s="14" t="s">
        <v>84</v>
      </c>
      <c r="AY436" s="167" t="s">
        <v>142</v>
      </c>
    </row>
    <row r="437" spans="1:65" s="2" customFormat="1" ht="16.5" customHeight="1">
      <c r="A437" s="33"/>
      <c r="B437" s="140"/>
      <c r="C437" s="141" t="s">
        <v>626</v>
      </c>
      <c r="D437" s="141" t="s">
        <v>144</v>
      </c>
      <c r="E437" s="142" t="s">
        <v>627</v>
      </c>
      <c r="F437" s="143" t="s">
        <v>628</v>
      </c>
      <c r="G437" s="144" t="s">
        <v>200</v>
      </c>
      <c r="H437" s="145">
        <v>554.35599999999999</v>
      </c>
      <c r="I437" s="146"/>
      <c r="J437" s="147">
        <f>ROUND(I437*H437,2)</f>
        <v>0</v>
      </c>
      <c r="K437" s="143" t="s">
        <v>148</v>
      </c>
      <c r="L437" s="34"/>
      <c r="M437" s="148" t="s">
        <v>1</v>
      </c>
      <c r="N437" s="149" t="s">
        <v>41</v>
      </c>
      <c r="O437" s="59"/>
      <c r="P437" s="150">
        <f>O437*H437</f>
        <v>0</v>
      </c>
      <c r="Q437" s="150">
        <v>0</v>
      </c>
      <c r="R437" s="150">
        <f>Q437*H437</f>
        <v>0</v>
      </c>
      <c r="S437" s="150">
        <v>0</v>
      </c>
      <c r="T437" s="151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2" t="s">
        <v>149</v>
      </c>
      <c r="AT437" s="152" t="s">
        <v>144</v>
      </c>
      <c r="AU437" s="152" t="s">
        <v>86</v>
      </c>
      <c r="AY437" s="18" t="s">
        <v>142</v>
      </c>
      <c r="BE437" s="153">
        <f>IF(N437="základní",J437,0)</f>
        <v>0</v>
      </c>
      <c r="BF437" s="153">
        <f>IF(N437="snížená",J437,0)</f>
        <v>0</v>
      </c>
      <c r="BG437" s="153">
        <f>IF(N437="zákl. přenesená",J437,0)</f>
        <v>0</v>
      </c>
      <c r="BH437" s="153">
        <f>IF(N437="sníž. přenesená",J437,0)</f>
        <v>0</v>
      </c>
      <c r="BI437" s="153">
        <f>IF(N437="nulová",J437,0)</f>
        <v>0</v>
      </c>
      <c r="BJ437" s="18" t="s">
        <v>84</v>
      </c>
      <c r="BK437" s="153">
        <f>ROUND(I437*H437,2)</f>
        <v>0</v>
      </c>
      <c r="BL437" s="18" t="s">
        <v>149</v>
      </c>
      <c r="BM437" s="152" t="s">
        <v>629</v>
      </c>
    </row>
    <row r="438" spans="1:65" s="12" customFormat="1" ht="22.9" customHeight="1">
      <c r="B438" s="127"/>
      <c r="D438" s="128" t="s">
        <v>75</v>
      </c>
      <c r="E438" s="138" t="s">
        <v>630</v>
      </c>
      <c r="F438" s="138" t="s">
        <v>631</v>
      </c>
      <c r="I438" s="130"/>
      <c r="J438" s="139">
        <f>BK438</f>
        <v>0</v>
      </c>
      <c r="L438" s="127"/>
      <c r="M438" s="132"/>
      <c r="N438" s="133"/>
      <c r="O438" s="133"/>
      <c r="P438" s="134">
        <f>SUM(P439:P440)</f>
        <v>0</v>
      </c>
      <c r="Q438" s="133"/>
      <c r="R438" s="134">
        <f>SUM(R439:R440)</f>
        <v>0</v>
      </c>
      <c r="S438" s="133"/>
      <c r="T438" s="135">
        <f>SUM(T439:T440)</f>
        <v>0</v>
      </c>
      <c r="AR438" s="128" t="s">
        <v>84</v>
      </c>
      <c r="AT438" s="136" t="s">
        <v>75</v>
      </c>
      <c r="AU438" s="136" t="s">
        <v>84</v>
      </c>
      <c r="AY438" s="128" t="s">
        <v>142</v>
      </c>
      <c r="BK438" s="137">
        <f>SUM(BK439:BK440)</f>
        <v>0</v>
      </c>
    </row>
    <row r="439" spans="1:65" s="2" customFormat="1" ht="16.5" customHeight="1">
      <c r="A439" s="33"/>
      <c r="B439" s="140"/>
      <c r="C439" s="141" t="s">
        <v>632</v>
      </c>
      <c r="D439" s="141" t="s">
        <v>144</v>
      </c>
      <c r="E439" s="142" t="s">
        <v>633</v>
      </c>
      <c r="F439" s="143" t="s">
        <v>634</v>
      </c>
      <c r="G439" s="144" t="s">
        <v>200</v>
      </c>
      <c r="H439" s="145">
        <v>946.197</v>
      </c>
      <c r="I439" s="146"/>
      <c r="J439" s="147">
        <f>ROUND(I439*H439,2)</f>
        <v>0</v>
      </c>
      <c r="K439" s="143" t="s">
        <v>153</v>
      </c>
      <c r="L439" s="34"/>
      <c r="M439" s="148" t="s">
        <v>1</v>
      </c>
      <c r="N439" s="149" t="s">
        <v>41</v>
      </c>
      <c r="O439" s="59"/>
      <c r="P439" s="150">
        <f>O439*H439</f>
        <v>0</v>
      </c>
      <c r="Q439" s="150">
        <v>0</v>
      </c>
      <c r="R439" s="150">
        <f>Q439*H439</f>
        <v>0</v>
      </c>
      <c r="S439" s="150">
        <v>0</v>
      </c>
      <c r="T439" s="151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2" t="s">
        <v>149</v>
      </c>
      <c r="AT439" s="152" t="s">
        <v>144</v>
      </c>
      <c r="AU439" s="152" t="s">
        <v>86</v>
      </c>
      <c r="AY439" s="18" t="s">
        <v>142</v>
      </c>
      <c r="BE439" s="153">
        <f>IF(N439="základní",J439,0)</f>
        <v>0</v>
      </c>
      <c r="BF439" s="153">
        <f>IF(N439="snížená",J439,0)</f>
        <v>0</v>
      </c>
      <c r="BG439" s="153">
        <f>IF(N439="zákl. přenesená",J439,0)</f>
        <v>0</v>
      </c>
      <c r="BH439" s="153">
        <f>IF(N439="sníž. přenesená",J439,0)</f>
        <v>0</v>
      </c>
      <c r="BI439" s="153">
        <f>IF(N439="nulová",J439,0)</f>
        <v>0</v>
      </c>
      <c r="BJ439" s="18" t="s">
        <v>84</v>
      </c>
      <c r="BK439" s="153">
        <f>ROUND(I439*H439,2)</f>
        <v>0</v>
      </c>
      <c r="BL439" s="18" t="s">
        <v>149</v>
      </c>
      <c r="BM439" s="152" t="s">
        <v>635</v>
      </c>
    </row>
    <row r="440" spans="1:65" s="2" customFormat="1" ht="19.5">
      <c r="A440" s="33"/>
      <c r="B440" s="34"/>
      <c r="C440" s="33"/>
      <c r="D440" s="154" t="s">
        <v>155</v>
      </c>
      <c r="E440" s="33"/>
      <c r="F440" s="155" t="s">
        <v>636</v>
      </c>
      <c r="G440" s="33"/>
      <c r="H440" s="33"/>
      <c r="I440" s="156"/>
      <c r="J440" s="33"/>
      <c r="K440" s="33"/>
      <c r="L440" s="34"/>
      <c r="M440" s="157"/>
      <c r="N440" s="158"/>
      <c r="O440" s="59"/>
      <c r="P440" s="59"/>
      <c r="Q440" s="59"/>
      <c r="R440" s="59"/>
      <c r="S440" s="59"/>
      <c r="T440" s="60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8" t="s">
        <v>155</v>
      </c>
      <c r="AU440" s="18" t="s">
        <v>86</v>
      </c>
    </row>
    <row r="441" spans="1:65" s="12" customFormat="1" ht="25.9" customHeight="1">
      <c r="B441" s="127"/>
      <c r="D441" s="128" t="s">
        <v>75</v>
      </c>
      <c r="E441" s="129" t="s">
        <v>637</v>
      </c>
      <c r="F441" s="129" t="s">
        <v>638</v>
      </c>
      <c r="I441" s="130"/>
      <c r="J441" s="131">
        <f>BK441</f>
        <v>0</v>
      </c>
      <c r="L441" s="127"/>
      <c r="M441" s="132"/>
      <c r="N441" s="133"/>
      <c r="O441" s="133"/>
      <c r="P441" s="134">
        <f>P442+P446+P465+P472+P478+P484+P500+P514+P531+P544+P557</f>
        <v>0</v>
      </c>
      <c r="Q441" s="133"/>
      <c r="R441" s="134">
        <f>R442+R446+R465+R472+R478+R484+R500+R514+R531+R544+R557</f>
        <v>1.8719505400000001</v>
      </c>
      <c r="S441" s="133"/>
      <c r="T441" s="135">
        <f>T442+T446+T465+T472+T478+T484+T500+T514+T531+T544+T557</f>
        <v>0.99518749999999989</v>
      </c>
      <c r="AR441" s="128" t="s">
        <v>86</v>
      </c>
      <c r="AT441" s="136" t="s">
        <v>75</v>
      </c>
      <c r="AU441" s="136" t="s">
        <v>76</v>
      </c>
      <c r="AY441" s="128" t="s">
        <v>142</v>
      </c>
      <c r="BK441" s="137">
        <f>BK442+BK446+BK465+BK472+BK478+BK484+BK500+BK514+BK531+BK544+BK557</f>
        <v>0</v>
      </c>
    </row>
    <row r="442" spans="1:65" s="12" customFormat="1" ht="22.9" customHeight="1">
      <c r="B442" s="127"/>
      <c r="D442" s="128" t="s">
        <v>75</v>
      </c>
      <c r="E442" s="138" t="s">
        <v>639</v>
      </c>
      <c r="F442" s="138" t="s">
        <v>640</v>
      </c>
      <c r="I442" s="130"/>
      <c r="J442" s="139">
        <f>BK442</f>
        <v>0</v>
      </c>
      <c r="L442" s="127"/>
      <c r="M442" s="132"/>
      <c r="N442" s="133"/>
      <c r="O442" s="133"/>
      <c r="P442" s="134">
        <f>SUM(P443:P445)</f>
        <v>0</v>
      </c>
      <c r="Q442" s="133"/>
      <c r="R442" s="134">
        <f>SUM(R443:R445)</f>
        <v>8.8800000000000007E-3</v>
      </c>
      <c r="S442" s="133"/>
      <c r="T442" s="135">
        <f>SUM(T443:T445)</f>
        <v>0</v>
      </c>
      <c r="AR442" s="128" t="s">
        <v>86</v>
      </c>
      <c r="AT442" s="136" t="s">
        <v>75</v>
      </c>
      <c r="AU442" s="136" t="s">
        <v>84</v>
      </c>
      <c r="AY442" s="128" t="s">
        <v>142</v>
      </c>
      <c r="BK442" s="137">
        <f>SUM(BK443:BK445)</f>
        <v>0</v>
      </c>
    </row>
    <row r="443" spans="1:65" s="2" customFormat="1" ht="16.5" customHeight="1">
      <c r="A443" s="33"/>
      <c r="B443" s="140"/>
      <c r="C443" s="141" t="s">
        <v>641</v>
      </c>
      <c r="D443" s="141" t="s">
        <v>144</v>
      </c>
      <c r="E443" s="142" t="s">
        <v>642</v>
      </c>
      <c r="F443" s="143" t="s">
        <v>643</v>
      </c>
      <c r="G443" s="144" t="s">
        <v>147</v>
      </c>
      <c r="H443" s="145">
        <v>9.25</v>
      </c>
      <c r="I443" s="146"/>
      <c r="J443" s="147">
        <f>ROUND(I443*H443,2)</f>
        <v>0</v>
      </c>
      <c r="K443" s="143" t="s">
        <v>148</v>
      </c>
      <c r="L443" s="34"/>
      <c r="M443" s="148" t="s">
        <v>1</v>
      </c>
      <c r="N443" s="149" t="s">
        <v>41</v>
      </c>
      <c r="O443" s="59"/>
      <c r="P443" s="150">
        <f>O443*H443</f>
        <v>0</v>
      </c>
      <c r="Q443" s="150">
        <v>6.4000000000000005E-4</v>
      </c>
      <c r="R443" s="150">
        <f>Q443*H443</f>
        <v>5.9200000000000008E-3</v>
      </c>
      <c r="S443" s="150">
        <v>0</v>
      </c>
      <c r="T443" s="151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2" t="s">
        <v>229</v>
      </c>
      <c r="AT443" s="152" t="s">
        <v>144</v>
      </c>
      <c r="AU443" s="152" t="s">
        <v>86</v>
      </c>
      <c r="AY443" s="18" t="s">
        <v>142</v>
      </c>
      <c r="BE443" s="153">
        <f>IF(N443="základní",J443,0)</f>
        <v>0</v>
      </c>
      <c r="BF443" s="153">
        <f>IF(N443="snížená",J443,0)</f>
        <v>0</v>
      </c>
      <c r="BG443" s="153">
        <f>IF(N443="zákl. přenesená",J443,0)</f>
        <v>0</v>
      </c>
      <c r="BH443" s="153">
        <f>IF(N443="sníž. přenesená",J443,0)</f>
        <v>0</v>
      </c>
      <c r="BI443" s="153">
        <f>IF(N443="nulová",J443,0)</f>
        <v>0</v>
      </c>
      <c r="BJ443" s="18" t="s">
        <v>84</v>
      </c>
      <c r="BK443" s="153">
        <f>ROUND(I443*H443,2)</f>
        <v>0</v>
      </c>
      <c r="BL443" s="18" t="s">
        <v>229</v>
      </c>
      <c r="BM443" s="152" t="s">
        <v>644</v>
      </c>
    </row>
    <row r="444" spans="1:65" s="2" customFormat="1" ht="16.5" customHeight="1">
      <c r="A444" s="33"/>
      <c r="B444" s="140"/>
      <c r="C444" s="141" t="s">
        <v>645</v>
      </c>
      <c r="D444" s="141" t="s">
        <v>144</v>
      </c>
      <c r="E444" s="142" t="s">
        <v>646</v>
      </c>
      <c r="F444" s="143" t="s">
        <v>647</v>
      </c>
      <c r="G444" s="144" t="s">
        <v>276</v>
      </c>
      <c r="H444" s="145">
        <v>18.5</v>
      </c>
      <c r="I444" s="146"/>
      <c r="J444" s="147">
        <f>ROUND(I444*H444,2)</f>
        <v>0</v>
      </c>
      <c r="K444" s="143" t="s">
        <v>148</v>
      </c>
      <c r="L444" s="34"/>
      <c r="M444" s="148" t="s">
        <v>1</v>
      </c>
      <c r="N444" s="149" t="s">
        <v>41</v>
      </c>
      <c r="O444" s="59"/>
      <c r="P444" s="150">
        <f>O444*H444</f>
        <v>0</v>
      </c>
      <c r="Q444" s="150">
        <v>1.6000000000000001E-4</v>
      </c>
      <c r="R444" s="150">
        <f>Q444*H444</f>
        <v>2.9600000000000004E-3</v>
      </c>
      <c r="S444" s="150">
        <v>0</v>
      </c>
      <c r="T444" s="151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2" t="s">
        <v>229</v>
      </c>
      <c r="AT444" s="152" t="s">
        <v>144</v>
      </c>
      <c r="AU444" s="152" t="s">
        <v>86</v>
      </c>
      <c r="AY444" s="18" t="s">
        <v>142</v>
      </c>
      <c r="BE444" s="153">
        <f>IF(N444="základní",J444,0)</f>
        <v>0</v>
      </c>
      <c r="BF444" s="153">
        <f>IF(N444="snížená",J444,0)</f>
        <v>0</v>
      </c>
      <c r="BG444" s="153">
        <f>IF(N444="zákl. přenesená",J444,0)</f>
        <v>0</v>
      </c>
      <c r="BH444" s="153">
        <f>IF(N444="sníž. přenesená",J444,0)</f>
        <v>0</v>
      </c>
      <c r="BI444" s="153">
        <f>IF(N444="nulová",J444,0)</f>
        <v>0</v>
      </c>
      <c r="BJ444" s="18" t="s">
        <v>84</v>
      </c>
      <c r="BK444" s="153">
        <f>ROUND(I444*H444,2)</f>
        <v>0</v>
      </c>
      <c r="BL444" s="18" t="s">
        <v>229</v>
      </c>
      <c r="BM444" s="152" t="s">
        <v>648</v>
      </c>
    </row>
    <row r="445" spans="1:65" s="2" customFormat="1" ht="16.5" customHeight="1">
      <c r="A445" s="33"/>
      <c r="B445" s="140"/>
      <c r="C445" s="141" t="s">
        <v>649</v>
      </c>
      <c r="D445" s="141" t="s">
        <v>144</v>
      </c>
      <c r="E445" s="142" t="s">
        <v>650</v>
      </c>
      <c r="F445" s="143" t="s">
        <v>651</v>
      </c>
      <c r="G445" s="144" t="s">
        <v>200</v>
      </c>
      <c r="H445" s="145">
        <v>8.9999999999999993E-3</v>
      </c>
      <c r="I445" s="146"/>
      <c r="J445" s="147">
        <f>ROUND(I445*H445,2)</f>
        <v>0</v>
      </c>
      <c r="K445" s="143" t="s">
        <v>148</v>
      </c>
      <c r="L445" s="34"/>
      <c r="M445" s="148" t="s">
        <v>1</v>
      </c>
      <c r="N445" s="149" t="s">
        <v>41</v>
      </c>
      <c r="O445" s="59"/>
      <c r="P445" s="150">
        <f>O445*H445</f>
        <v>0</v>
      </c>
      <c r="Q445" s="150">
        <v>0</v>
      </c>
      <c r="R445" s="150">
        <f>Q445*H445</f>
        <v>0</v>
      </c>
      <c r="S445" s="150">
        <v>0</v>
      </c>
      <c r="T445" s="151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2" t="s">
        <v>229</v>
      </c>
      <c r="AT445" s="152" t="s">
        <v>144</v>
      </c>
      <c r="AU445" s="152" t="s">
        <v>86</v>
      </c>
      <c r="AY445" s="18" t="s">
        <v>142</v>
      </c>
      <c r="BE445" s="153">
        <f>IF(N445="základní",J445,0)</f>
        <v>0</v>
      </c>
      <c r="BF445" s="153">
        <f>IF(N445="snížená",J445,0)</f>
        <v>0</v>
      </c>
      <c r="BG445" s="153">
        <f>IF(N445="zákl. přenesená",J445,0)</f>
        <v>0</v>
      </c>
      <c r="BH445" s="153">
        <f>IF(N445="sníž. přenesená",J445,0)</f>
        <v>0</v>
      </c>
      <c r="BI445" s="153">
        <f>IF(N445="nulová",J445,0)</f>
        <v>0</v>
      </c>
      <c r="BJ445" s="18" t="s">
        <v>84</v>
      </c>
      <c r="BK445" s="153">
        <f>ROUND(I445*H445,2)</f>
        <v>0</v>
      </c>
      <c r="BL445" s="18" t="s">
        <v>229</v>
      </c>
      <c r="BM445" s="152" t="s">
        <v>652</v>
      </c>
    </row>
    <row r="446" spans="1:65" s="12" customFormat="1" ht="22.9" customHeight="1">
      <c r="B446" s="127"/>
      <c r="D446" s="128" t="s">
        <v>75</v>
      </c>
      <c r="E446" s="138" t="s">
        <v>653</v>
      </c>
      <c r="F446" s="138" t="s">
        <v>654</v>
      </c>
      <c r="I446" s="130"/>
      <c r="J446" s="139">
        <f>BK446</f>
        <v>0</v>
      </c>
      <c r="L446" s="127"/>
      <c r="M446" s="132"/>
      <c r="N446" s="133"/>
      <c r="O446" s="133"/>
      <c r="P446" s="134">
        <f>SUM(P447:P464)</f>
        <v>0</v>
      </c>
      <c r="Q446" s="133"/>
      <c r="R446" s="134">
        <f>SUM(R447:R464)</f>
        <v>0.23063399999999998</v>
      </c>
      <c r="S446" s="133"/>
      <c r="T446" s="135">
        <f>SUM(T447:T464)</f>
        <v>0.88208999999999993</v>
      </c>
      <c r="AR446" s="128" t="s">
        <v>86</v>
      </c>
      <c r="AT446" s="136" t="s">
        <v>75</v>
      </c>
      <c r="AU446" s="136" t="s">
        <v>84</v>
      </c>
      <c r="AY446" s="128" t="s">
        <v>142</v>
      </c>
      <c r="BK446" s="137">
        <f>SUM(BK447:BK464)</f>
        <v>0</v>
      </c>
    </row>
    <row r="447" spans="1:65" s="2" customFormat="1" ht="16.5" customHeight="1">
      <c r="A447" s="33"/>
      <c r="B447" s="140"/>
      <c r="C447" s="141" t="s">
        <v>655</v>
      </c>
      <c r="D447" s="141" t="s">
        <v>144</v>
      </c>
      <c r="E447" s="142" t="s">
        <v>656</v>
      </c>
      <c r="F447" s="143" t="s">
        <v>657</v>
      </c>
      <c r="G447" s="144" t="s">
        <v>147</v>
      </c>
      <c r="H447" s="145">
        <v>512.52</v>
      </c>
      <c r="I447" s="146"/>
      <c r="J447" s="147">
        <f>ROUND(I447*H447,2)</f>
        <v>0</v>
      </c>
      <c r="K447" s="143" t="s">
        <v>148</v>
      </c>
      <c r="L447" s="34"/>
      <c r="M447" s="148" t="s">
        <v>1</v>
      </c>
      <c r="N447" s="149" t="s">
        <v>41</v>
      </c>
      <c r="O447" s="59"/>
      <c r="P447" s="150">
        <f>O447*H447</f>
        <v>0</v>
      </c>
      <c r="Q447" s="150">
        <v>4.4999999999999999E-4</v>
      </c>
      <c r="R447" s="150">
        <f>Q447*H447</f>
        <v>0.23063399999999998</v>
      </c>
      <c r="S447" s="150">
        <v>0</v>
      </c>
      <c r="T447" s="151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2" t="s">
        <v>229</v>
      </c>
      <c r="AT447" s="152" t="s">
        <v>144</v>
      </c>
      <c r="AU447" s="152" t="s">
        <v>86</v>
      </c>
      <c r="AY447" s="18" t="s">
        <v>142</v>
      </c>
      <c r="BE447" s="153">
        <f>IF(N447="základní",J447,0)</f>
        <v>0</v>
      </c>
      <c r="BF447" s="153">
        <f>IF(N447="snížená",J447,0)</f>
        <v>0</v>
      </c>
      <c r="BG447" s="153">
        <f>IF(N447="zákl. přenesená",J447,0)</f>
        <v>0</v>
      </c>
      <c r="BH447" s="153">
        <f>IF(N447="sníž. přenesená",J447,0)</f>
        <v>0</v>
      </c>
      <c r="BI447" s="153">
        <f>IF(N447="nulová",J447,0)</f>
        <v>0</v>
      </c>
      <c r="BJ447" s="18" t="s">
        <v>84</v>
      </c>
      <c r="BK447" s="153">
        <f>ROUND(I447*H447,2)</f>
        <v>0</v>
      </c>
      <c r="BL447" s="18" t="s">
        <v>229</v>
      </c>
      <c r="BM447" s="152" t="s">
        <v>658</v>
      </c>
    </row>
    <row r="448" spans="1:65" s="2" customFormat="1" ht="78">
      <c r="A448" s="33"/>
      <c r="B448" s="34"/>
      <c r="C448" s="33"/>
      <c r="D448" s="154" t="s">
        <v>155</v>
      </c>
      <c r="E448" s="33"/>
      <c r="F448" s="155" t="s">
        <v>659</v>
      </c>
      <c r="G448" s="33"/>
      <c r="H448" s="33"/>
      <c r="I448" s="156"/>
      <c r="J448" s="33"/>
      <c r="K448" s="33"/>
      <c r="L448" s="34"/>
      <c r="M448" s="157"/>
      <c r="N448" s="158"/>
      <c r="O448" s="59"/>
      <c r="P448" s="59"/>
      <c r="Q448" s="59"/>
      <c r="R448" s="59"/>
      <c r="S448" s="59"/>
      <c r="T448" s="60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8" t="s">
        <v>155</v>
      </c>
      <c r="AU448" s="18" t="s">
        <v>86</v>
      </c>
    </row>
    <row r="449" spans="1:65" s="14" customFormat="1">
      <c r="B449" s="166"/>
      <c r="D449" s="154" t="s">
        <v>157</v>
      </c>
      <c r="E449" s="167" t="s">
        <v>1</v>
      </c>
      <c r="F449" s="168" t="s">
        <v>660</v>
      </c>
      <c r="H449" s="169">
        <v>40.094999999999999</v>
      </c>
      <c r="I449" s="170"/>
      <c r="L449" s="166"/>
      <c r="M449" s="171"/>
      <c r="N449" s="172"/>
      <c r="O449" s="172"/>
      <c r="P449" s="172"/>
      <c r="Q449" s="172"/>
      <c r="R449" s="172"/>
      <c r="S449" s="172"/>
      <c r="T449" s="173"/>
      <c r="AT449" s="167" t="s">
        <v>157</v>
      </c>
      <c r="AU449" s="167" t="s">
        <v>86</v>
      </c>
      <c r="AV449" s="14" t="s">
        <v>86</v>
      </c>
      <c r="AW449" s="14" t="s">
        <v>32</v>
      </c>
      <c r="AX449" s="14" t="s">
        <v>76</v>
      </c>
      <c r="AY449" s="167" t="s">
        <v>142</v>
      </c>
    </row>
    <row r="450" spans="1:65" s="14" customFormat="1">
      <c r="B450" s="166"/>
      <c r="D450" s="154" t="s">
        <v>157</v>
      </c>
      <c r="E450" s="167" t="s">
        <v>1</v>
      </c>
      <c r="F450" s="168" t="s">
        <v>661</v>
      </c>
      <c r="H450" s="169">
        <v>472.42500000000001</v>
      </c>
      <c r="I450" s="170"/>
      <c r="L450" s="166"/>
      <c r="M450" s="171"/>
      <c r="N450" s="172"/>
      <c r="O450" s="172"/>
      <c r="P450" s="172"/>
      <c r="Q450" s="172"/>
      <c r="R450" s="172"/>
      <c r="S450" s="172"/>
      <c r="T450" s="173"/>
      <c r="AT450" s="167" t="s">
        <v>157</v>
      </c>
      <c r="AU450" s="167" t="s">
        <v>86</v>
      </c>
      <c r="AV450" s="14" t="s">
        <v>86</v>
      </c>
      <c r="AW450" s="14" t="s">
        <v>32</v>
      </c>
      <c r="AX450" s="14" t="s">
        <v>76</v>
      </c>
      <c r="AY450" s="167" t="s">
        <v>142</v>
      </c>
    </row>
    <row r="451" spans="1:65" s="15" customFormat="1">
      <c r="B451" s="174"/>
      <c r="D451" s="154" t="s">
        <v>157</v>
      </c>
      <c r="E451" s="175" t="s">
        <v>1</v>
      </c>
      <c r="F451" s="176" t="s">
        <v>162</v>
      </c>
      <c r="H451" s="177">
        <v>512.52</v>
      </c>
      <c r="I451" s="178"/>
      <c r="L451" s="174"/>
      <c r="M451" s="179"/>
      <c r="N451" s="180"/>
      <c r="O451" s="180"/>
      <c r="P451" s="180"/>
      <c r="Q451" s="180"/>
      <c r="R451" s="180"/>
      <c r="S451" s="180"/>
      <c r="T451" s="181"/>
      <c r="AT451" s="175" t="s">
        <v>157</v>
      </c>
      <c r="AU451" s="175" t="s">
        <v>86</v>
      </c>
      <c r="AV451" s="15" t="s">
        <v>149</v>
      </c>
      <c r="AW451" s="15" t="s">
        <v>32</v>
      </c>
      <c r="AX451" s="15" t="s">
        <v>84</v>
      </c>
      <c r="AY451" s="175" t="s">
        <v>142</v>
      </c>
    </row>
    <row r="452" spans="1:65" s="2" customFormat="1" ht="16.5" customHeight="1">
      <c r="A452" s="33"/>
      <c r="B452" s="140"/>
      <c r="C452" s="141" t="s">
        <v>662</v>
      </c>
      <c r="D452" s="141" t="s">
        <v>144</v>
      </c>
      <c r="E452" s="142" t="s">
        <v>663</v>
      </c>
      <c r="F452" s="143" t="s">
        <v>664</v>
      </c>
      <c r="G452" s="144" t="s">
        <v>147</v>
      </c>
      <c r="H452" s="145">
        <v>80.19</v>
      </c>
      <c r="I452" s="146"/>
      <c r="J452" s="147">
        <f>ROUND(I452*H452,2)</f>
        <v>0</v>
      </c>
      <c r="K452" s="143" t="s">
        <v>148</v>
      </c>
      <c r="L452" s="34"/>
      <c r="M452" s="148" t="s">
        <v>1</v>
      </c>
      <c r="N452" s="149" t="s">
        <v>41</v>
      </c>
      <c r="O452" s="59"/>
      <c r="P452" s="150">
        <f>O452*H452</f>
        <v>0</v>
      </c>
      <c r="Q452" s="150">
        <v>0</v>
      </c>
      <c r="R452" s="150">
        <f>Q452*H452</f>
        <v>0</v>
      </c>
      <c r="S452" s="150">
        <v>1.0999999999999999E-2</v>
      </c>
      <c r="T452" s="151">
        <f>S452*H452</f>
        <v>0.88208999999999993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2" t="s">
        <v>229</v>
      </c>
      <c r="AT452" s="152" t="s">
        <v>144</v>
      </c>
      <c r="AU452" s="152" t="s">
        <v>86</v>
      </c>
      <c r="AY452" s="18" t="s">
        <v>142</v>
      </c>
      <c r="BE452" s="153">
        <f>IF(N452="základní",J452,0)</f>
        <v>0</v>
      </c>
      <c r="BF452" s="153">
        <f>IF(N452="snížená",J452,0)</f>
        <v>0</v>
      </c>
      <c r="BG452" s="153">
        <f>IF(N452="zákl. přenesená",J452,0)</f>
        <v>0</v>
      </c>
      <c r="BH452" s="153">
        <f>IF(N452="sníž. přenesená",J452,0)</f>
        <v>0</v>
      </c>
      <c r="BI452" s="153">
        <f>IF(N452="nulová",J452,0)</f>
        <v>0</v>
      </c>
      <c r="BJ452" s="18" t="s">
        <v>84</v>
      </c>
      <c r="BK452" s="153">
        <f>ROUND(I452*H452,2)</f>
        <v>0</v>
      </c>
      <c r="BL452" s="18" t="s">
        <v>229</v>
      </c>
      <c r="BM452" s="152" t="s">
        <v>665</v>
      </c>
    </row>
    <row r="453" spans="1:65" s="14" customFormat="1">
      <c r="B453" s="166"/>
      <c r="D453" s="154" t="s">
        <v>157</v>
      </c>
      <c r="E453" s="167" t="s">
        <v>1</v>
      </c>
      <c r="F453" s="168" t="s">
        <v>666</v>
      </c>
      <c r="H453" s="169">
        <v>80.19</v>
      </c>
      <c r="I453" s="170"/>
      <c r="L453" s="166"/>
      <c r="M453" s="171"/>
      <c r="N453" s="172"/>
      <c r="O453" s="172"/>
      <c r="P453" s="172"/>
      <c r="Q453" s="172"/>
      <c r="R453" s="172"/>
      <c r="S453" s="172"/>
      <c r="T453" s="173"/>
      <c r="AT453" s="167" t="s">
        <v>157</v>
      </c>
      <c r="AU453" s="167" t="s">
        <v>86</v>
      </c>
      <c r="AV453" s="14" t="s">
        <v>86</v>
      </c>
      <c r="AW453" s="14" t="s">
        <v>32</v>
      </c>
      <c r="AX453" s="14" t="s">
        <v>76</v>
      </c>
      <c r="AY453" s="167" t="s">
        <v>142</v>
      </c>
    </row>
    <row r="454" spans="1:65" s="15" customFormat="1">
      <c r="B454" s="174"/>
      <c r="D454" s="154" t="s">
        <v>157</v>
      </c>
      <c r="E454" s="175" t="s">
        <v>1</v>
      </c>
      <c r="F454" s="176" t="s">
        <v>162</v>
      </c>
      <c r="H454" s="177">
        <v>80.19</v>
      </c>
      <c r="I454" s="178"/>
      <c r="L454" s="174"/>
      <c r="M454" s="179"/>
      <c r="N454" s="180"/>
      <c r="O454" s="180"/>
      <c r="P454" s="180"/>
      <c r="Q454" s="180"/>
      <c r="R454" s="180"/>
      <c r="S454" s="180"/>
      <c r="T454" s="181"/>
      <c r="AT454" s="175" t="s">
        <v>157</v>
      </c>
      <c r="AU454" s="175" t="s">
        <v>86</v>
      </c>
      <c r="AV454" s="15" t="s">
        <v>149</v>
      </c>
      <c r="AW454" s="15" t="s">
        <v>32</v>
      </c>
      <c r="AX454" s="15" t="s">
        <v>84</v>
      </c>
      <c r="AY454" s="175" t="s">
        <v>142</v>
      </c>
    </row>
    <row r="455" spans="1:65" s="2" customFormat="1" ht="24.2" customHeight="1">
      <c r="A455" s="33"/>
      <c r="B455" s="140"/>
      <c r="C455" s="141" t="s">
        <v>667</v>
      </c>
      <c r="D455" s="141" t="s">
        <v>144</v>
      </c>
      <c r="E455" s="142" t="s">
        <v>668</v>
      </c>
      <c r="F455" s="143" t="s">
        <v>669</v>
      </c>
      <c r="G455" s="144" t="s">
        <v>147</v>
      </c>
      <c r="H455" s="145">
        <v>512.52</v>
      </c>
      <c r="I455" s="146"/>
      <c r="J455" s="147">
        <f>ROUND(I455*H455,2)</f>
        <v>0</v>
      </c>
      <c r="K455" s="143" t="s">
        <v>153</v>
      </c>
      <c r="L455" s="34"/>
      <c r="M455" s="148" t="s">
        <v>1</v>
      </c>
      <c r="N455" s="149" t="s">
        <v>41</v>
      </c>
      <c r="O455" s="59"/>
      <c r="P455" s="150">
        <f>O455*H455</f>
        <v>0</v>
      </c>
      <c r="Q455" s="150">
        <v>0</v>
      </c>
      <c r="R455" s="150">
        <f>Q455*H455</f>
        <v>0</v>
      </c>
      <c r="S455" s="150">
        <v>0</v>
      </c>
      <c r="T455" s="151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2" t="s">
        <v>229</v>
      </c>
      <c r="AT455" s="152" t="s">
        <v>144</v>
      </c>
      <c r="AU455" s="152" t="s">
        <v>86</v>
      </c>
      <c r="AY455" s="18" t="s">
        <v>142</v>
      </c>
      <c r="BE455" s="153">
        <f>IF(N455="základní",J455,0)</f>
        <v>0</v>
      </c>
      <c r="BF455" s="153">
        <f>IF(N455="snížená",J455,0)</f>
        <v>0</v>
      </c>
      <c r="BG455" s="153">
        <f>IF(N455="zákl. přenesená",J455,0)</f>
        <v>0</v>
      </c>
      <c r="BH455" s="153">
        <f>IF(N455="sníž. přenesená",J455,0)</f>
        <v>0</v>
      </c>
      <c r="BI455" s="153">
        <f>IF(N455="nulová",J455,0)</f>
        <v>0</v>
      </c>
      <c r="BJ455" s="18" t="s">
        <v>84</v>
      </c>
      <c r="BK455" s="153">
        <f>ROUND(I455*H455,2)</f>
        <v>0</v>
      </c>
      <c r="BL455" s="18" t="s">
        <v>229</v>
      </c>
      <c r="BM455" s="152" t="s">
        <v>670</v>
      </c>
    </row>
    <row r="456" spans="1:65" s="2" customFormat="1" ht="185.25">
      <c r="A456" s="33"/>
      <c r="B456" s="34"/>
      <c r="C456" s="33"/>
      <c r="D456" s="154" t="s">
        <v>155</v>
      </c>
      <c r="E456" s="33"/>
      <c r="F456" s="155" t="s">
        <v>671</v>
      </c>
      <c r="G456" s="33"/>
      <c r="H456" s="33"/>
      <c r="I456" s="156"/>
      <c r="J456" s="33"/>
      <c r="K456" s="33"/>
      <c r="L456" s="34"/>
      <c r="M456" s="157"/>
      <c r="N456" s="158"/>
      <c r="O456" s="59"/>
      <c r="P456" s="59"/>
      <c r="Q456" s="59"/>
      <c r="R456" s="59"/>
      <c r="S456" s="59"/>
      <c r="T456" s="60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8" t="s">
        <v>155</v>
      </c>
      <c r="AU456" s="18" t="s">
        <v>86</v>
      </c>
    </row>
    <row r="457" spans="1:65" s="13" customFormat="1">
      <c r="B457" s="159"/>
      <c r="D457" s="154" t="s">
        <v>157</v>
      </c>
      <c r="E457" s="160" t="s">
        <v>1</v>
      </c>
      <c r="F457" s="161" t="s">
        <v>672</v>
      </c>
      <c r="H457" s="160" t="s">
        <v>1</v>
      </c>
      <c r="I457" s="162"/>
      <c r="L457" s="159"/>
      <c r="M457" s="163"/>
      <c r="N457" s="164"/>
      <c r="O457" s="164"/>
      <c r="P457" s="164"/>
      <c r="Q457" s="164"/>
      <c r="R457" s="164"/>
      <c r="S457" s="164"/>
      <c r="T457" s="165"/>
      <c r="AT457" s="160" t="s">
        <v>157</v>
      </c>
      <c r="AU457" s="160" t="s">
        <v>86</v>
      </c>
      <c r="AV457" s="13" t="s">
        <v>84</v>
      </c>
      <c r="AW457" s="13" t="s">
        <v>32</v>
      </c>
      <c r="AX457" s="13" t="s">
        <v>76</v>
      </c>
      <c r="AY457" s="160" t="s">
        <v>142</v>
      </c>
    </row>
    <row r="458" spans="1:65" s="13" customFormat="1">
      <c r="B458" s="159"/>
      <c r="D458" s="154" t="s">
        <v>157</v>
      </c>
      <c r="E458" s="160" t="s">
        <v>1</v>
      </c>
      <c r="F458" s="161" t="s">
        <v>673</v>
      </c>
      <c r="H458" s="160" t="s">
        <v>1</v>
      </c>
      <c r="I458" s="162"/>
      <c r="L458" s="159"/>
      <c r="M458" s="163"/>
      <c r="N458" s="164"/>
      <c r="O458" s="164"/>
      <c r="P458" s="164"/>
      <c r="Q458" s="164"/>
      <c r="R458" s="164"/>
      <c r="S458" s="164"/>
      <c r="T458" s="165"/>
      <c r="AT458" s="160" t="s">
        <v>157</v>
      </c>
      <c r="AU458" s="160" t="s">
        <v>86</v>
      </c>
      <c r="AV458" s="13" t="s">
        <v>84</v>
      </c>
      <c r="AW458" s="13" t="s">
        <v>32</v>
      </c>
      <c r="AX458" s="13" t="s">
        <v>76</v>
      </c>
      <c r="AY458" s="160" t="s">
        <v>142</v>
      </c>
    </row>
    <row r="459" spans="1:65" s="13" customFormat="1">
      <c r="B459" s="159"/>
      <c r="D459" s="154" t="s">
        <v>157</v>
      </c>
      <c r="E459" s="160" t="s">
        <v>1</v>
      </c>
      <c r="F459" s="161" t="s">
        <v>674</v>
      </c>
      <c r="H459" s="160" t="s">
        <v>1</v>
      </c>
      <c r="I459" s="162"/>
      <c r="L459" s="159"/>
      <c r="M459" s="163"/>
      <c r="N459" s="164"/>
      <c r="O459" s="164"/>
      <c r="P459" s="164"/>
      <c r="Q459" s="164"/>
      <c r="R459" s="164"/>
      <c r="S459" s="164"/>
      <c r="T459" s="165"/>
      <c r="AT459" s="160" t="s">
        <v>157</v>
      </c>
      <c r="AU459" s="160" t="s">
        <v>86</v>
      </c>
      <c r="AV459" s="13" t="s">
        <v>84</v>
      </c>
      <c r="AW459" s="13" t="s">
        <v>32</v>
      </c>
      <c r="AX459" s="13" t="s">
        <v>76</v>
      </c>
      <c r="AY459" s="160" t="s">
        <v>142</v>
      </c>
    </row>
    <row r="460" spans="1:65" s="13" customFormat="1">
      <c r="B460" s="159"/>
      <c r="D460" s="154" t="s">
        <v>157</v>
      </c>
      <c r="E460" s="160" t="s">
        <v>1</v>
      </c>
      <c r="F460" s="161" t="s">
        <v>675</v>
      </c>
      <c r="H460" s="160" t="s">
        <v>1</v>
      </c>
      <c r="I460" s="162"/>
      <c r="L460" s="159"/>
      <c r="M460" s="163"/>
      <c r="N460" s="164"/>
      <c r="O460" s="164"/>
      <c r="P460" s="164"/>
      <c r="Q460" s="164"/>
      <c r="R460" s="164"/>
      <c r="S460" s="164"/>
      <c r="T460" s="165"/>
      <c r="AT460" s="160" t="s">
        <v>157</v>
      </c>
      <c r="AU460" s="160" t="s">
        <v>86</v>
      </c>
      <c r="AV460" s="13" t="s">
        <v>84</v>
      </c>
      <c r="AW460" s="13" t="s">
        <v>32</v>
      </c>
      <c r="AX460" s="13" t="s">
        <v>76</v>
      </c>
      <c r="AY460" s="160" t="s">
        <v>142</v>
      </c>
    </row>
    <row r="461" spans="1:65" s="14" customFormat="1">
      <c r="B461" s="166"/>
      <c r="D461" s="154" t="s">
        <v>157</v>
      </c>
      <c r="E461" s="167" t="s">
        <v>1</v>
      </c>
      <c r="F461" s="168" t="s">
        <v>660</v>
      </c>
      <c r="H461" s="169">
        <v>40.094999999999999</v>
      </c>
      <c r="I461" s="170"/>
      <c r="L461" s="166"/>
      <c r="M461" s="171"/>
      <c r="N461" s="172"/>
      <c r="O461" s="172"/>
      <c r="P461" s="172"/>
      <c r="Q461" s="172"/>
      <c r="R461" s="172"/>
      <c r="S461" s="172"/>
      <c r="T461" s="173"/>
      <c r="AT461" s="167" t="s">
        <v>157</v>
      </c>
      <c r="AU461" s="167" t="s">
        <v>86</v>
      </c>
      <c r="AV461" s="14" t="s">
        <v>86</v>
      </c>
      <c r="AW461" s="14" t="s">
        <v>32</v>
      </c>
      <c r="AX461" s="14" t="s">
        <v>76</v>
      </c>
      <c r="AY461" s="167" t="s">
        <v>142</v>
      </c>
    </row>
    <row r="462" spans="1:65" s="14" customFormat="1">
      <c r="B462" s="166"/>
      <c r="D462" s="154" t="s">
        <v>157</v>
      </c>
      <c r="E462" s="167" t="s">
        <v>1</v>
      </c>
      <c r="F462" s="168" t="s">
        <v>661</v>
      </c>
      <c r="H462" s="169">
        <v>472.42500000000001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157</v>
      </c>
      <c r="AU462" s="167" t="s">
        <v>86</v>
      </c>
      <c r="AV462" s="14" t="s">
        <v>86</v>
      </c>
      <c r="AW462" s="14" t="s">
        <v>32</v>
      </c>
      <c r="AX462" s="14" t="s">
        <v>76</v>
      </c>
      <c r="AY462" s="167" t="s">
        <v>142</v>
      </c>
    </row>
    <row r="463" spans="1:65" s="15" customFormat="1">
      <c r="B463" s="174"/>
      <c r="D463" s="154" t="s">
        <v>157</v>
      </c>
      <c r="E463" s="175" t="s">
        <v>1</v>
      </c>
      <c r="F463" s="176" t="s">
        <v>162</v>
      </c>
      <c r="H463" s="177">
        <v>512.52</v>
      </c>
      <c r="I463" s="178"/>
      <c r="L463" s="174"/>
      <c r="M463" s="179"/>
      <c r="N463" s="180"/>
      <c r="O463" s="180"/>
      <c r="P463" s="180"/>
      <c r="Q463" s="180"/>
      <c r="R463" s="180"/>
      <c r="S463" s="180"/>
      <c r="T463" s="181"/>
      <c r="AT463" s="175" t="s">
        <v>157</v>
      </c>
      <c r="AU463" s="175" t="s">
        <v>86</v>
      </c>
      <c r="AV463" s="15" t="s">
        <v>149</v>
      </c>
      <c r="AW463" s="15" t="s">
        <v>32</v>
      </c>
      <c r="AX463" s="15" t="s">
        <v>84</v>
      </c>
      <c r="AY463" s="175" t="s">
        <v>142</v>
      </c>
    </row>
    <row r="464" spans="1:65" s="2" customFormat="1" ht="16.5" customHeight="1">
      <c r="A464" s="33"/>
      <c r="B464" s="140"/>
      <c r="C464" s="141" t="s">
        <v>676</v>
      </c>
      <c r="D464" s="141" t="s">
        <v>144</v>
      </c>
      <c r="E464" s="142" t="s">
        <v>677</v>
      </c>
      <c r="F464" s="143" t="s">
        <v>678</v>
      </c>
      <c r="G464" s="144" t="s">
        <v>679</v>
      </c>
      <c r="H464" s="200"/>
      <c r="I464" s="146"/>
      <c r="J464" s="147">
        <f>ROUND(I464*H464,2)</f>
        <v>0</v>
      </c>
      <c r="K464" s="143" t="s">
        <v>148</v>
      </c>
      <c r="L464" s="34"/>
      <c r="M464" s="148" t="s">
        <v>1</v>
      </c>
      <c r="N464" s="149" t="s">
        <v>41</v>
      </c>
      <c r="O464" s="59"/>
      <c r="P464" s="150">
        <f>O464*H464</f>
        <v>0</v>
      </c>
      <c r="Q464" s="150">
        <v>0</v>
      </c>
      <c r="R464" s="150">
        <f>Q464*H464</f>
        <v>0</v>
      </c>
      <c r="S464" s="150">
        <v>0</v>
      </c>
      <c r="T464" s="151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2" t="s">
        <v>229</v>
      </c>
      <c r="AT464" s="152" t="s">
        <v>144</v>
      </c>
      <c r="AU464" s="152" t="s">
        <v>86</v>
      </c>
      <c r="AY464" s="18" t="s">
        <v>142</v>
      </c>
      <c r="BE464" s="153">
        <f>IF(N464="základní",J464,0)</f>
        <v>0</v>
      </c>
      <c r="BF464" s="153">
        <f>IF(N464="snížená",J464,0)</f>
        <v>0</v>
      </c>
      <c r="BG464" s="153">
        <f>IF(N464="zákl. přenesená",J464,0)</f>
        <v>0</v>
      </c>
      <c r="BH464" s="153">
        <f>IF(N464="sníž. přenesená",J464,0)</f>
        <v>0</v>
      </c>
      <c r="BI464" s="153">
        <f>IF(N464="nulová",J464,0)</f>
        <v>0</v>
      </c>
      <c r="BJ464" s="18" t="s">
        <v>84</v>
      </c>
      <c r="BK464" s="153">
        <f>ROUND(I464*H464,2)</f>
        <v>0</v>
      </c>
      <c r="BL464" s="18" t="s">
        <v>229</v>
      </c>
      <c r="BM464" s="152" t="s">
        <v>680</v>
      </c>
    </row>
    <row r="465" spans="1:65" s="12" customFormat="1" ht="22.9" customHeight="1">
      <c r="B465" s="127"/>
      <c r="D465" s="128" t="s">
        <v>75</v>
      </c>
      <c r="E465" s="138" t="s">
        <v>681</v>
      </c>
      <c r="F465" s="138" t="s">
        <v>682</v>
      </c>
      <c r="I465" s="130"/>
      <c r="J465" s="139">
        <f>BK465</f>
        <v>0</v>
      </c>
      <c r="L465" s="127"/>
      <c r="M465" s="132"/>
      <c r="N465" s="133"/>
      <c r="O465" s="133"/>
      <c r="P465" s="134">
        <f>SUM(P466:P471)</f>
        <v>0</v>
      </c>
      <c r="Q465" s="133"/>
      <c r="R465" s="134">
        <f>SUM(R466:R471)</f>
        <v>0.13271589999999997</v>
      </c>
      <c r="S465" s="133"/>
      <c r="T465" s="135">
        <f>SUM(T466:T471)</f>
        <v>0</v>
      </c>
      <c r="AR465" s="128" t="s">
        <v>86</v>
      </c>
      <c r="AT465" s="136" t="s">
        <v>75</v>
      </c>
      <c r="AU465" s="136" t="s">
        <v>84</v>
      </c>
      <c r="AY465" s="128" t="s">
        <v>142</v>
      </c>
      <c r="BK465" s="137">
        <f>SUM(BK466:BK471)</f>
        <v>0</v>
      </c>
    </row>
    <row r="466" spans="1:65" s="2" customFormat="1" ht="21.75" customHeight="1">
      <c r="A466" s="33"/>
      <c r="B466" s="140"/>
      <c r="C466" s="141" t="s">
        <v>683</v>
      </c>
      <c r="D466" s="141" t="s">
        <v>144</v>
      </c>
      <c r="E466" s="142" t="s">
        <v>684</v>
      </c>
      <c r="F466" s="143" t="s">
        <v>685</v>
      </c>
      <c r="G466" s="144" t="s">
        <v>147</v>
      </c>
      <c r="H466" s="145">
        <v>40.094999999999999</v>
      </c>
      <c r="I466" s="146"/>
      <c r="J466" s="147">
        <f>ROUND(I466*H466,2)</f>
        <v>0</v>
      </c>
      <c r="K466" s="143" t="s">
        <v>148</v>
      </c>
      <c r="L466" s="34"/>
      <c r="M466" s="148" t="s">
        <v>1</v>
      </c>
      <c r="N466" s="149" t="s">
        <v>41</v>
      </c>
      <c r="O466" s="59"/>
      <c r="P466" s="150">
        <f>O466*H466</f>
        <v>0</v>
      </c>
      <c r="Q466" s="150">
        <v>1.2E-4</v>
      </c>
      <c r="R466" s="150">
        <f>Q466*H466</f>
        <v>4.8114000000000004E-3</v>
      </c>
      <c r="S466" s="150">
        <v>0</v>
      </c>
      <c r="T466" s="151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2" t="s">
        <v>229</v>
      </c>
      <c r="AT466" s="152" t="s">
        <v>144</v>
      </c>
      <c r="AU466" s="152" t="s">
        <v>86</v>
      </c>
      <c r="AY466" s="18" t="s">
        <v>142</v>
      </c>
      <c r="BE466" s="153">
        <f>IF(N466="základní",J466,0)</f>
        <v>0</v>
      </c>
      <c r="BF466" s="153">
        <f>IF(N466="snížená",J466,0)</f>
        <v>0</v>
      </c>
      <c r="BG466" s="153">
        <f>IF(N466="zákl. přenesená",J466,0)</f>
        <v>0</v>
      </c>
      <c r="BH466" s="153">
        <f>IF(N466="sníž. přenesená",J466,0)</f>
        <v>0</v>
      </c>
      <c r="BI466" s="153">
        <f>IF(N466="nulová",J466,0)</f>
        <v>0</v>
      </c>
      <c r="BJ466" s="18" t="s">
        <v>84</v>
      </c>
      <c r="BK466" s="153">
        <f>ROUND(I466*H466,2)</f>
        <v>0</v>
      </c>
      <c r="BL466" s="18" t="s">
        <v>229</v>
      </c>
      <c r="BM466" s="152" t="s">
        <v>686</v>
      </c>
    </row>
    <row r="467" spans="1:65" s="14" customFormat="1">
      <c r="B467" s="166"/>
      <c r="D467" s="154" t="s">
        <v>157</v>
      </c>
      <c r="E467" s="167" t="s">
        <v>1</v>
      </c>
      <c r="F467" s="168" t="s">
        <v>660</v>
      </c>
      <c r="H467" s="169">
        <v>40.094999999999999</v>
      </c>
      <c r="I467" s="170"/>
      <c r="L467" s="166"/>
      <c r="M467" s="171"/>
      <c r="N467" s="172"/>
      <c r="O467" s="172"/>
      <c r="P467" s="172"/>
      <c r="Q467" s="172"/>
      <c r="R467" s="172"/>
      <c r="S467" s="172"/>
      <c r="T467" s="173"/>
      <c r="AT467" s="167" t="s">
        <v>157</v>
      </c>
      <c r="AU467" s="167" t="s">
        <v>86</v>
      </c>
      <c r="AV467" s="14" t="s">
        <v>86</v>
      </c>
      <c r="AW467" s="14" t="s">
        <v>32</v>
      </c>
      <c r="AX467" s="14" t="s">
        <v>76</v>
      </c>
      <c r="AY467" s="167" t="s">
        <v>142</v>
      </c>
    </row>
    <row r="468" spans="1:65" s="15" customFormat="1">
      <c r="B468" s="174"/>
      <c r="D468" s="154" t="s">
        <v>157</v>
      </c>
      <c r="E468" s="175" t="s">
        <v>1</v>
      </c>
      <c r="F468" s="176" t="s">
        <v>162</v>
      </c>
      <c r="H468" s="177">
        <v>40.094999999999999</v>
      </c>
      <c r="I468" s="178"/>
      <c r="L468" s="174"/>
      <c r="M468" s="179"/>
      <c r="N468" s="180"/>
      <c r="O468" s="180"/>
      <c r="P468" s="180"/>
      <c r="Q468" s="180"/>
      <c r="R468" s="180"/>
      <c r="S468" s="180"/>
      <c r="T468" s="181"/>
      <c r="AT468" s="175" t="s">
        <v>157</v>
      </c>
      <c r="AU468" s="175" t="s">
        <v>86</v>
      </c>
      <c r="AV468" s="15" t="s">
        <v>149</v>
      </c>
      <c r="AW468" s="15" t="s">
        <v>32</v>
      </c>
      <c r="AX468" s="15" t="s">
        <v>84</v>
      </c>
      <c r="AY468" s="175" t="s">
        <v>142</v>
      </c>
    </row>
    <row r="469" spans="1:65" s="2" customFormat="1" ht="16.5" customHeight="1">
      <c r="A469" s="33"/>
      <c r="B469" s="140"/>
      <c r="C469" s="182" t="s">
        <v>687</v>
      </c>
      <c r="D469" s="182" t="s">
        <v>197</v>
      </c>
      <c r="E469" s="183" t="s">
        <v>688</v>
      </c>
      <c r="F469" s="184" t="s">
        <v>689</v>
      </c>
      <c r="G469" s="185" t="s">
        <v>147</v>
      </c>
      <c r="H469" s="186">
        <v>44.104999999999997</v>
      </c>
      <c r="I469" s="187"/>
      <c r="J469" s="188">
        <f>ROUND(I469*H469,2)</f>
        <v>0</v>
      </c>
      <c r="K469" s="184" t="s">
        <v>153</v>
      </c>
      <c r="L469" s="189"/>
      <c r="M469" s="190" t="s">
        <v>1</v>
      </c>
      <c r="N469" s="191" t="s">
        <v>41</v>
      </c>
      <c r="O469" s="59"/>
      <c r="P469" s="150">
        <f>O469*H469</f>
        <v>0</v>
      </c>
      <c r="Q469" s="150">
        <v>2.8999999999999998E-3</v>
      </c>
      <c r="R469" s="150">
        <f>Q469*H469</f>
        <v>0.12790449999999998</v>
      </c>
      <c r="S469" s="150">
        <v>0</v>
      </c>
      <c r="T469" s="151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2" t="s">
        <v>305</v>
      </c>
      <c r="AT469" s="152" t="s">
        <v>197</v>
      </c>
      <c r="AU469" s="152" t="s">
        <v>86</v>
      </c>
      <c r="AY469" s="18" t="s">
        <v>142</v>
      </c>
      <c r="BE469" s="153">
        <f>IF(N469="základní",J469,0)</f>
        <v>0</v>
      </c>
      <c r="BF469" s="153">
        <f>IF(N469="snížená",J469,0)</f>
        <v>0</v>
      </c>
      <c r="BG469" s="153">
        <f>IF(N469="zákl. přenesená",J469,0)</f>
        <v>0</v>
      </c>
      <c r="BH469" s="153">
        <f>IF(N469="sníž. přenesená",J469,0)</f>
        <v>0</v>
      </c>
      <c r="BI469" s="153">
        <f>IF(N469="nulová",J469,0)</f>
        <v>0</v>
      </c>
      <c r="BJ469" s="18" t="s">
        <v>84</v>
      </c>
      <c r="BK469" s="153">
        <f>ROUND(I469*H469,2)</f>
        <v>0</v>
      </c>
      <c r="BL469" s="18" t="s">
        <v>229</v>
      </c>
      <c r="BM469" s="152" t="s">
        <v>690</v>
      </c>
    </row>
    <row r="470" spans="1:65" s="14" customFormat="1">
      <c r="B470" s="166"/>
      <c r="D470" s="154" t="s">
        <v>157</v>
      </c>
      <c r="F470" s="168" t="s">
        <v>691</v>
      </c>
      <c r="H470" s="169">
        <v>44.104999999999997</v>
      </c>
      <c r="I470" s="170"/>
      <c r="L470" s="166"/>
      <c r="M470" s="171"/>
      <c r="N470" s="172"/>
      <c r="O470" s="172"/>
      <c r="P470" s="172"/>
      <c r="Q470" s="172"/>
      <c r="R470" s="172"/>
      <c r="S470" s="172"/>
      <c r="T470" s="173"/>
      <c r="AT470" s="167" t="s">
        <v>157</v>
      </c>
      <c r="AU470" s="167" t="s">
        <v>86</v>
      </c>
      <c r="AV470" s="14" t="s">
        <v>86</v>
      </c>
      <c r="AW470" s="14" t="s">
        <v>3</v>
      </c>
      <c r="AX470" s="14" t="s">
        <v>84</v>
      </c>
      <c r="AY470" s="167" t="s">
        <v>142</v>
      </c>
    </row>
    <row r="471" spans="1:65" s="2" customFormat="1" ht="16.5" customHeight="1">
      <c r="A471" s="33"/>
      <c r="B471" s="140"/>
      <c r="C471" s="141" t="s">
        <v>692</v>
      </c>
      <c r="D471" s="141" t="s">
        <v>144</v>
      </c>
      <c r="E471" s="142" t="s">
        <v>693</v>
      </c>
      <c r="F471" s="143" t="s">
        <v>694</v>
      </c>
      <c r="G471" s="144" t="s">
        <v>200</v>
      </c>
      <c r="H471" s="145">
        <v>0.13300000000000001</v>
      </c>
      <c r="I471" s="146"/>
      <c r="J471" s="147">
        <f>ROUND(I471*H471,2)</f>
        <v>0</v>
      </c>
      <c r="K471" s="143" t="s">
        <v>148</v>
      </c>
      <c r="L471" s="34"/>
      <c r="M471" s="148" t="s">
        <v>1</v>
      </c>
      <c r="N471" s="149" t="s">
        <v>41</v>
      </c>
      <c r="O471" s="59"/>
      <c r="P471" s="150">
        <f>O471*H471</f>
        <v>0</v>
      </c>
      <c r="Q471" s="150">
        <v>0</v>
      </c>
      <c r="R471" s="150">
        <f>Q471*H471</f>
        <v>0</v>
      </c>
      <c r="S471" s="150">
        <v>0</v>
      </c>
      <c r="T471" s="151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2" t="s">
        <v>229</v>
      </c>
      <c r="AT471" s="152" t="s">
        <v>144</v>
      </c>
      <c r="AU471" s="152" t="s">
        <v>86</v>
      </c>
      <c r="AY471" s="18" t="s">
        <v>142</v>
      </c>
      <c r="BE471" s="153">
        <f>IF(N471="základní",J471,0)</f>
        <v>0</v>
      </c>
      <c r="BF471" s="153">
        <f>IF(N471="snížená",J471,0)</f>
        <v>0</v>
      </c>
      <c r="BG471" s="153">
        <f>IF(N471="zákl. přenesená",J471,0)</f>
        <v>0</v>
      </c>
      <c r="BH471" s="153">
        <f>IF(N471="sníž. přenesená",J471,0)</f>
        <v>0</v>
      </c>
      <c r="BI471" s="153">
        <f>IF(N471="nulová",J471,0)</f>
        <v>0</v>
      </c>
      <c r="BJ471" s="18" t="s">
        <v>84</v>
      </c>
      <c r="BK471" s="153">
        <f>ROUND(I471*H471,2)</f>
        <v>0</v>
      </c>
      <c r="BL471" s="18" t="s">
        <v>229</v>
      </c>
      <c r="BM471" s="152" t="s">
        <v>695</v>
      </c>
    </row>
    <row r="472" spans="1:65" s="12" customFormat="1" ht="22.9" customHeight="1">
      <c r="B472" s="127"/>
      <c r="D472" s="128" t="s">
        <v>75</v>
      </c>
      <c r="E472" s="138" t="s">
        <v>696</v>
      </c>
      <c r="F472" s="138" t="s">
        <v>697</v>
      </c>
      <c r="I472" s="130"/>
      <c r="J472" s="139">
        <f>BK472</f>
        <v>0</v>
      </c>
      <c r="L472" s="127"/>
      <c r="M472" s="132"/>
      <c r="N472" s="133"/>
      <c r="O472" s="133"/>
      <c r="P472" s="134">
        <f>SUM(P473:P477)</f>
        <v>0</v>
      </c>
      <c r="Q472" s="133"/>
      <c r="R472" s="134">
        <f>SUM(R473:R477)</f>
        <v>0</v>
      </c>
      <c r="S472" s="133"/>
      <c r="T472" s="135">
        <f>SUM(T473:T477)</f>
        <v>7.0000000000000001E-3</v>
      </c>
      <c r="AR472" s="128" t="s">
        <v>86</v>
      </c>
      <c r="AT472" s="136" t="s">
        <v>75</v>
      </c>
      <c r="AU472" s="136" t="s">
        <v>84</v>
      </c>
      <c r="AY472" s="128" t="s">
        <v>142</v>
      </c>
      <c r="BK472" s="137">
        <f>SUM(BK473:BK477)</f>
        <v>0</v>
      </c>
    </row>
    <row r="473" spans="1:65" s="2" customFormat="1" ht="24.2" customHeight="1">
      <c r="A473" s="33"/>
      <c r="B473" s="140"/>
      <c r="C473" s="141" t="s">
        <v>698</v>
      </c>
      <c r="D473" s="141" t="s">
        <v>144</v>
      </c>
      <c r="E473" s="142" t="s">
        <v>699</v>
      </c>
      <c r="F473" s="143" t="s">
        <v>700</v>
      </c>
      <c r="G473" s="144" t="s">
        <v>579</v>
      </c>
      <c r="H473" s="145">
        <v>1</v>
      </c>
      <c r="I473" s="146"/>
      <c r="J473" s="147">
        <f>ROUND(I473*H473,2)</f>
        <v>0</v>
      </c>
      <c r="K473" s="143" t="s">
        <v>153</v>
      </c>
      <c r="L473" s="34"/>
      <c r="M473" s="148" t="s">
        <v>1</v>
      </c>
      <c r="N473" s="149" t="s">
        <v>41</v>
      </c>
      <c r="O473" s="59"/>
      <c r="P473" s="150">
        <f>O473*H473</f>
        <v>0</v>
      </c>
      <c r="Q473" s="150">
        <v>0</v>
      </c>
      <c r="R473" s="150">
        <f>Q473*H473</f>
        <v>0</v>
      </c>
      <c r="S473" s="150">
        <v>0</v>
      </c>
      <c r="T473" s="151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2" t="s">
        <v>229</v>
      </c>
      <c r="AT473" s="152" t="s">
        <v>144</v>
      </c>
      <c r="AU473" s="152" t="s">
        <v>86</v>
      </c>
      <c r="AY473" s="18" t="s">
        <v>142</v>
      </c>
      <c r="BE473" s="153">
        <f>IF(N473="základní",J473,0)</f>
        <v>0</v>
      </c>
      <c r="BF473" s="153">
        <f>IF(N473="snížená",J473,0)</f>
        <v>0</v>
      </c>
      <c r="BG473" s="153">
        <f>IF(N473="zákl. přenesená",J473,0)</f>
        <v>0</v>
      </c>
      <c r="BH473" s="153">
        <f>IF(N473="sníž. přenesená",J473,0)</f>
        <v>0</v>
      </c>
      <c r="BI473" s="153">
        <f>IF(N473="nulová",J473,0)</f>
        <v>0</v>
      </c>
      <c r="BJ473" s="18" t="s">
        <v>84</v>
      </c>
      <c r="BK473" s="153">
        <f>ROUND(I473*H473,2)</f>
        <v>0</v>
      </c>
      <c r="BL473" s="18" t="s">
        <v>229</v>
      </c>
      <c r="BM473" s="152" t="s">
        <v>701</v>
      </c>
    </row>
    <row r="474" spans="1:65" s="2" customFormat="1" ht="29.25">
      <c r="A474" s="33"/>
      <c r="B474" s="34"/>
      <c r="C474" s="33"/>
      <c r="D474" s="154" t="s">
        <v>155</v>
      </c>
      <c r="E474" s="33"/>
      <c r="F474" s="155" t="s">
        <v>429</v>
      </c>
      <c r="G474" s="33"/>
      <c r="H474" s="33"/>
      <c r="I474" s="156"/>
      <c r="J474" s="33"/>
      <c r="K474" s="33"/>
      <c r="L474" s="34"/>
      <c r="M474" s="157"/>
      <c r="N474" s="158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155</v>
      </c>
      <c r="AU474" s="18" t="s">
        <v>86</v>
      </c>
    </row>
    <row r="475" spans="1:65" s="2" customFormat="1" ht="24.2" customHeight="1">
      <c r="A475" s="33"/>
      <c r="B475" s="140"/>
      <c r="C475" s="141" t="s">
        <v>702</v>
      </c>
      <c r="D475" s="141" t="s">
        <v>144</v>
      </c>
      <c r="E475" s="142" t="s">
        <v>703</v>
      </c>
      <c r="F475" s="143" t="s">
        <v>704</v>
      </c>
      <c r="G475" s="144" t="s">
        <v>587</v>
      </c>
      <c r="H475" s="145">
        <v>7</v>
      </c>
      <c r="I475" s="146"/>
      <c r="J475" s="147">
        <f>ROUND(I475*H475,2)</f>
        <v>0</v>
      </c>
      <c r="K475" s="143" t="s">
        <v>153</v>
      </c>
      <c r="L475" s="34"/>
      <c r="M475" s="148" t="s">
        <v>1</v>
      </c>
      <c r="N475" s="149" t="s">
        <v>41</v>
      </c>
      <c r="O475" s="59"/>
      <c r="P475" s="150">
        <f>O475*H475</f>
        <v>0</v>
      </c>
      <c r="Q475" s="150">
        <v>0</v>
      </c>
      <c r="R475" s="150">
        <f>Q475*H475</f>
        <v>0</v>
      </c>
      <c r="S475" s="150">
        <v>0</v>
      </c>
      <c r="T475" s="151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52" t="s">
        <v>229</v>
      </c>
      <c r="AT475" s="152" t="s">
        <v>144</v>
      </c>
      <c r="AU475" s="152" t="s">
        <v>86</v>
      </c>
      <c r="AY475" s="18" t="s">
        <v>142</v>
      </c>
      <c r="BE475" s="153">
        <f>IF(N475="základní",J475,0)</f>
        <v>0</v>
      </c>
      <c r="BF475" s="153">
        <f>IF(N475="snížená",J475,0)</f>
        <v>0</v>
      </c>
      <c r="BG475" s="153">
        <f>IF(N475="zákl. přenesená",J475,0)</f>
        <v>0</v>
      </c>
      <c r="BH475" s="153">
        <f>IF(N475="sníž. přenesená",J475,0)</f>
        <v>0</v>
      </c>
      <c r="BI475" s="153">
        <f>IF(N475="nulová",J475,0)</f>
        <v>0</v>
      </c>
      <c r="BJ475" s="18" t="s">
        <v>84</v>
      </c>
      <c r="BK475" s="153">
        <f>ROUND(I475*H475,2)</f>
        <v>0</v>
      </c>
      <c r="BL475" s="18" t="s">
        <v>229</v>
      </c>
      <c r="BM475" s="152" t="s">
        <v>705</v>
      </c>
    </row>
    <row r="476" spans="1:65" s="2" customFormat="1" ht="29.25">
      <c r="A476" s="33"/>
      <c r="B476" s="34"/>
      <c r="C476" s="33"/>
      <c r="D476" s="154" t="s">
        <v>155</v>
      </c>
      <c r="E476" s="33"/>
      <c r="F476" s="155" t="s">
        <v>429</v>
      </c>
      <c r="G476" s="33"/>
      <c r="H476" s="33"/>
      <c r="I476" s="156"/>
      <c r="J476" s="33"/>
      <c r="K476" s="33"/>
      <c r="L476" s="34"/>
      <c r="M476" s="157"/>
      <c r="N476" s="158"/>
      <c r="O476" s="59"/>
      <c r="P476" s="59"/>
      <c r="Q476" s="59"/>
      <c r="R476" s="59"/>
      <c r="S476" s="59"/>
      <c r="T476" s="60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8" t="s">
        <v>155</v>
      </c>
      <c r="AU476" s="18" t="s">
        <v>86</v>
      </c>
    </row>
    <row r="477" spans="1:65" s="2" customFormat="1" ht="16.5" customHeight="1">
      <c r="A477" s="33"/>
      <c r="B477" s="140"/>
      <c r="C477" s="141" t="s">
        <v>706</v>
      </c>
      <c r="D477" s="141" t="s">
        <v>144</v>
      </c>
      <c r="E477" s="142" t="s">
        <v>707</v>
      </c>
      <c r="F477" s="143" t="s">
        <v>708</v>
      </c>
      <c r="G477" s="144" t="s">
        <v>587</v>
      </c>
      <c r="H477" s="145">
        <v>7</v>
      </c>
      <c r="I477" s="146"/>
      <c r="J477" s="147">
        <f>ROUND(I477*H477,2)</f>
        <v>0</v>
      </c>
      <c r="K477" s="143" t="s">
        <v>153</v>
      </c>
      <c r="L477" s="34"/>
      <c r="M477" s="148" t="s">
        <v>1</v>
      </c>
      <c r="N477" s="149" t="s">
        <v>41</v>
      </c>
      <c r="O477" s="59"/>
      <c r="P477" s="150">
        <f>O477*H477</f>
        <v>0</v>
      </c>
      <c r="Q477" s="150">
        <v>0</v>
      </c>
      <c r="R477" s="150">
        <f>Q477*H477</f>
        <v>0</v>
      </c>
      <c r="S477" s="150">
        <v>1E-3</v>
      </c>
      <c r="T477" s="151">
        <f>S477*H477</f>
        <v>7.0000000000000001E-3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2" t="s">
        <v>229</v>
      </c>
      <c r="AT477" s="152" t="s">
        <v>144</v>
      </c>
      <c r="AU477" s="152" t="s">
        <v>86</v>
      </c>
      <c r="AY477" s="18" t="s">
        <v>142</v>
      </c>
      <c r="BE477" s="153">
        <f>IF(N477="základní",J477,0)</f>
        <v>0</v>
      </c>
      <c r="BF477" s="153">
        <f>IF(N477="snížená",J477,0)</f>
        <v>0</v>
      </c>
      <c r="BG477" s="153">
        <f>IF(N477="zákl. přenesená",J477,0)</f>
        <v>0</v>
      </c>
      <c r="BH477" s="153">
        <f>IF(N477="sníž. přenesená",J477,0)</f>
        <v>0</v>
      </c>
      <c r="BI477" s="153">
        <f>IF(N477="nulová",J477,0)</f>
        <v>0</v>
      </c>
      <c r="BJ477" s="18" t="s">
        <v>84</v>
      </c>
      <c r="BK477" s="153">
        <f>ROUND(I477*H477,2)</f>
        <v>0</v>
      </c>
      <c r="BL477" s="18" t="s">
        <v>229</v>
      </c>
      <c r="BM477" s="152" t="s">
        <v>709</v>
      </c>
    </row>
    <row r="478" spans="1:65" s="12" customFormat="1" ht="22.9" customHeight="1">
      <c r="B478" s="127"/>
      <c r="D478" s="128" t="s">
        <v>75</v>
      </c>
      <c r="E478" s="138" t="s">
        <v>710</v>
      </c>
      <c r="F478" s="138" t="s">
        <v>711</v>
      </c>
      <c r="I478" s="130"/>
      <c r="J478" s="139">
        <f>BK478</f>
        <v>0</v>
      </c>
      <c r="L478" s="127"/>
      <c r="M478" s="132"/>
      <c r="N478" s="133"/>
      <c r="O478" s="133"/>
      <c r="P478" s="134">
        <f>SUM(P479:P483)</f>
        <v>0</v>
      </c>
      <c r="Q478" s="133"/>
      <c r="R478" s="134">
        <f>SUM(R479:R483)</f>
        <v>0</v>
      </c>
      <c r="S478" s="133"/>
      <c r="T478" s="135">
        <f>SUM(T479:T483)</f>
        <v>0</v>
      </c>
      <c r="AR478" s="128" t="s">
        <v>86</v>
      </c>
      <c r="AT478" s="136" t="s">
        <v>75</v>
      </c>
      <c r="AU478" s="136" t="s">
        <v>84</v>
      </c>
      <c r="AY478" s="128" t="s">
        <v>142</v>
      </c>
      <c r="BK478" s="137">
        <f>SUM(BK479:BK483)</f>
        <v>0</v>
      </c>
    </row>
    <row r="479" spans="1:65" s="2" customFormat="1" ht="16.5" customHeight="1">
      <c r="A479" s="33"/>
      <c r="B479" s="140"/>
      <c r="C479" s="141" t="s">
        <v>712</v>
      </c>
      <c r="D479" s="141" t="s">
        <v>144</v>
      </c>
      <c r="E479" s="142" t="s">
        <v>713</v>
      </c>
      <c r="F479" s="143" t="s">
        <v>714</v>
      </c>
      <c r="G479" s="144" t="s">
        <v>715</v>
      </c>
      <c r="H479" s="145">
        <v>4</v>
      </c>
      <c r="I479" s="146"/>
      <c r="J479" s="147">
        <f>ROUND(I479*H479,2)</f>
        <v>0</v>
      </c>
      <c r="K479" s="143" t="s">
        <v>153</v>
      </c>
      <c r="L479" s="34"/>
      <c r="M479" s="148" t="s">
        <v>1</v>
      </c>
      <c r="N479" s="149" t="s">
        <v>41</v>
      </c>
      <c r="O479" s="59"/>
      <c r="P479" s="150">
        <f>O479*H479</f>
        <v>0</v>
      </c>
      <c r="Q479" s="150">
        <v>0</v>
      </c>
      <c r="R479" s="150">
        <f>Q479*H479</f>
        <v>0</v>
      </c>
      <c r="S479" s="150">
        <v>0</v>
      </c>
      <c r="T479" s="151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52" t="s">
        <v>229</v>
      </c>
      <c r="AT479" s="152" t="s">
        <v>144</v>
      </c>
      <c r="AU479" s="152" t="s">
        <v>86</v>
      </c>
      <c r="AY479" s="18" t="s">
        <v>142</v>
      </c>
      <c r="BE479" s="153">
        <f>IF(N479="základní",J479,0)</f>
        <v>0</v>
      </c>
      <c r="BF479" s="153">
        <f>IF(N479="snížená",J479,0)</f>
        <v>0</v>
      </c>
      <c r="BG479" s="153">
        <f>IF(N479="zákl. přenesená",J479,0)</f>
        <v>0</v>
      </c>
      <c r="BH479" s="153">
        <f>IF(N479="sníž. přenesená",J479,0)</f>
        <v>0</v>
      </c>
      <c r="BI479" s="153">
        <f>IF(N479="nulová",J479,0)</f>
        <v>0</v>
      </c>
      <c r="BJ479" s="18" t="s">
        <v>84</v>
      </c>
      <c r="BK479" s="153">
        <f>ROUND(I479*H479,2)</f>
        <v>0</v>
      </c>
      <c r="BL479" s="18" t="s">
        <v>229</v>
      </c>
      <c r="BM479" s="152" t="s">
        <v>716</v>
      </c>
    </row>
    <row r="480" spans="1:65" s="2" customFormat="1" ht="87.75">
      <c r="A480" s="33"/>
      <c r="B480" s="34"/>
      <c r="C480" s="33"/>
      <c r="D480" s="154" t="s">
        <v>155</v>
      </c>
      <c r="E480" s="33"/>
      <c r="F480" s="155" t="s">
        <v>717</v>
      </c>
      <c r="G480" s="33"/>
      <c r="H480" s="33"/>
      <c r="I480" s="156"/>
      <c r="J480" s="33"/>
      <c r="K480" s="33"/>
      <c r="L480" s="34"/>
      <c r="M480" s="157"/>
      <c r="N480" s="158"/>
      <c r="O480" s="59"/>
      <c r="P480" s="59"/>
      <c r="Q480" s="59"/>
      <c r="R480" s="59"/>
      <c r="S480" s="59"/>
      <c r="T480" s="60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155</v>
      </c>
      <c r="AU480" s="18" t="s">
        <v>86</v>
      </c>
    </row>
    <row r="481" spans="1:65" s="2" customFormat="1" ht="16.5" customHeight="1">
      <c r="A481" s="33"/>
      <c r="B481" s="140"/>
      <c r="C481" s="141" t="s">
        <v>718</v>
      </c>
      <c r="D481" s="141" t="s">
        <v>144</v>
      </c>
      <c r="E481" s="142" t="s">
        <v>719</v>
      </c>
      <c r="F481" s="143" t="s">
        <v>720</v>
      </c>
      <c r="G481" s="144" t="s">
        <v>147</v>
      </c>
      <c r="H481" s="145">
        <v>22.45</v>
      </c>
      <c r="I481" s="146"/>
      <c r="J481" s="147">
        <f>ROUND(I481*H481,2)</f>
        <v>0</v>
      </c>
      <c r="K481" s="143" t="s">
        <v>153</v>
      </c>
      <c r="L481" s="34"/>
      <c r="M481" s="148" t="s">
        <v>1</v>
      </c>
      <c r="N481" s="149" t="s">
        <v>41</v>
      </c>
      <c r="O481" s="59"/>
      <c r="P481" s="150">
        <f>O481*H481</f>
        <v>0</v>
      </c>
      <c r="Q481" s="150">
        <v>0</v>
      </c>
      <c r="R481" s="150">
        <f>Q481*H481</f>
        <v>0</v>
      </c>
      <c r="S481" s="150">
        <v>0</v>
      </c>
      <c r="T481" s="151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2" t="s">
        <v>229</v>
      </c>
      <c r="AT481" s="152" t="s">
        <v>144</v>
      </c>
      <c r="AU481" s="152" t="s">
        <v>86</v>
      </c>
      <c r="AY481" s="18" t="s">
        <v>142</v>
      </c>
      <c r="BE481" s="153">
        <f>IF(N481="základní",J481,0)</f>
        <v>0</v>
      </c>
      <c r="BF481" s="153">
        <f>IF(N481="snížená",J481,0)</f>
        <v>0</v>
      </c>
      <c r="BG481" s="153">
        <f>IF(N481="zákl. přenesená",J481,0)</f>
        <v>0</v>
      </c>
      <c r="BH481" s="153">
        <f>IF(N481="sníž. přenesená",J481,0)</f>
        <v>0</v>
      </c>
      <c r="BI481" s="153">
        <f>IF(N481="nulová",J481,0)</f>
        <v>0</v>
      </c>
      <c r="BJ481" s="18" t="s">
        <v>84</v>
      </c>
      <c r="BK481" s="153">
        <f>ROUND(I481*H481,2)</f>
        <v>0</v>
      </c>
      <c r="BL481" s="18" t="s">
        <v>229</v>
      </c>
      <c r="BM481" s="152" t="s">
        <v>721</v>
      </c>
    </row>
    <row r="482" spans="1:65" s="2" customFormat="1" ht="136.5">
      <c r="A482" s="33"/>
      <c r="B482" s="34"/>
      <c r="C482" s="33"/>
      <c r="D482" s="154" t="s">
        <v>155</v>
      </c>
      <c r="E482" s="33"/>
      <c r="F482" s="155" t="s">
        <v>722</v>
      </c>
      <c r="G482" s="33"/>
      <c r="H482" s="33"/>
      <c r="I482" s="156"/>
      <c r="J482" s="33"/>
      <c r="K482" s="33"/>
      <c r="L482" s="34"/>
      <c r="M482" s="157"/>
      <c r="N482" s="158"/>
      <c r="O482" s="59"/>
      <c r="P482" s="59"/>
      <c r="Q482" s="59"/>
      <c r="R482" s="59"/>
      <c r="S482" s="59"/>
      <c r="T482" s="60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155</v>
      </c>
      <c r="AU482" s="18" t="s">
        <v>86</v>
      </c>
    </row>
    <row r="483" spans="1:65" s="2" customFormat="1" ht="16.5" customHeight="1">
      <c r="A483" s="33"/>
      <c r="B483" s="140"/>
      <c r="C483" s="141" t="s">
        <v>723</v>
      </c>
      <c r="D483" s="141" t="s">
        <v>144</v>
      </c>
      <c r="E483" s="142" t="s">
        <v>724</v>
      </c>
      <c r="F483" s="143" t="s">
        <v>725</v>
      </c>
      <c r="G483" s="144" t="s">
        <v>679</v>
      </c>
      <c r="H483" s="200"/>
      <c r="I483" s="146"/>
      <c r="J483" s="147">
        <f>ROUND(I483*H483,2)</f>
        <v>0</v>
      </c>
      <c r="K483" s="143" t="s">
        <v>148</v>
      </c>
      <c r="L483" s="34"/>
      <c r="M483" s="148" t="s">
        <v>1</v>
      </c>
      <c r="N483" s="149" t="s">
        <v>41</v>
      </c>
      <c r="O483" s="59"/>
      <c r="P483" s="150">
        <f>O483*H483</f>
        <v>0</v>
      </c>
      <c r="Q483" s="150">
        <v>0</v>
      </c>
      <c r="R483" s="150">
        <f>Q483*H483</f>
        <v>0</v>
      </c>
      <c r="S483" s="150">
        <v>0</v>
      </c>
      <c r="T483" s="151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2" t="s">
        <v>229</v>
      </c>
      <c r="AT483" s="152" t="s">
        <v>144</v>
      </c>
      <c r="AU483" s="152" t="s">
        <v>86</v>
      </c>
      <c r="AY483" s="18" t="s">
        <v>142</v>
      </c>
      <c r="BE483" s="153">
        <f>IF(N483="základní",J483,0)</f>
        <v>0</v>
      </c>
      <c r="BF483" s="153">
        <f>IF(N483="snížená",J483,0)</f>
        <v>0</v>
      </c>
      <c r="BG483" s="153">
        <f>IF(N483="zákl. přenesená",J483,0)</f>
        <v>0</v>
      </c>
      <c r="BH483" s="153">
        <f>IF(N483="sníž. přenesená",J483,0)</f>
        <v>0</v>
      </c>
      <c r="BI483" s="153">
        <f>IF(N483="nulová",J483,0)</f>
        <v>0</v>
      </c>
      <c r="BJ483" s="18" t="s">
        <v>84</v>
      </c>
      <c r="BK483" s="153">
        <f>ROUND(I483*H483,2)</f>
        <v>0</v>
      </c>
      <c r="BL483" s="18" t="s">
        <v>229</v>
      </c>
      <c r="BM483" s="152" t="s">
        <v>726</v>
      </c>
    </row>
    <row r="484" spans="1:65" s="12" customFormat="1" ht="22.9" customHeight="1">
      <c r="B484" s="127"/>
      <c r="D484" s="128" t="s">
        <v>75</v>
      </c>
      <c r="E484" s="138" t="s">
        <v>727</v>
      </c>
      <c r="F484" s="138" t="s">
        <v>728</v>
      </c>
      <c r="I484" s="130"/>
      <c r="J484" s="139">
        <f>BK484</f>
        <v>0</v>
      </c>
      <c r="L484" s="127"/>
      <c r="M484" s="132"/>
      <c r="N484" s="133"/>
      <c r="O484" s="133"/>
      <c r="P484" s="134">
        <f>SUM(P485:P499)</f>
        <v>0</v>
      </c>
      <c r="Q484" s="133"/>
      <c r="R484" s="134">
        <f>SUM(R485:R499)</f>
        <v>0</v>
      </c>
      <c r="S484" s="133"/>
      <c r="T484" s="135">
        <f>SUM(T485:T499)</f>
        <v>0</v>
      </c>
      <c r="AR484" s="128" t="s">
        <v>86</v>
      </c>
      <c r="AT484" s="136" t="s">
        <v>75</v>
      </c>
      <c r="AU484" s="136" t="s">
        <v>84</v>
      </c>
      <c r="AY484" s="128" t="s">
        <v>142</v>
      </c>
      <c r="BK484" s="137">
        <f>SUM(BK485:BK499)</f>
        <v>0</v>
      </c>
    </row>
    <row r="485" spans="1:65" s="2" customFormat="1" ht="16.5" customHeight="1">
      <c r="A485" s="33"/>
      <c r="B485" s="140"/>
      <c r="C485" s="141" t="s">
        <v>729</v>
      </c>
      <c r="D485" s="141" t="s">
        <v>144</v>
      </c>
      <c r="E485" s="142" t="s">
        <v>730</v>
      </c>
      <c r="F485" s="143" t="s">
        <v>731</v>
      </c>
      <c r="G485" s="144" t="s">
        <v>147</v>
      </c>
      <c r="H485" s="145">
        <v>109.12</v>
      </c>
      <c r="I485" s="146"/>
      <c r="J485" s="147">
        <f>ROUND(I485*H485,2)</f>
        <v>0</v>
      </c>
      <c r="K485" s="143" t="s">
        <v>153</v>
      </c>
      <c r="L485" s="34"/>
      <c r="M485" s="148" t="s">
        <v>1</v>
      </c>
      <c r="N485" s="149" t="s">
        <v>41</v>
      </c>
      <c r="O485" s="59"/>
      <c r="P485" s="150">
        <f>O485*H485</f>
        <v>0</v>
      </c>
      <c r="Q485" s="150">
        <v>0</v>
      </c>
      <c r="R485" s="150">
        <f>Q485*H485</f>
        <v>0</v>
      </c>
      <c r="S485" s="150">
        <v>0</v>
      </c>
      <c r="T485" s="151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2" t="s">
        <v>229</v>
      </c>
      <c r="AT485" s="152" t="s">
        <v>144</v>
      </c>
      <c r="AU485" s="152" t="s">
        <v>86</v>
      </c>
      <c r="AY485" s="18" t="s">
        <v>142</v>
      </c>
      <c r="BE485" s="153">
        <f>IF(N485="základní",J485,0)</f>
        <v>0</v>
      </c>
      <c r="BF485" s="153">
        <f>IF(N485="snížená",J485,0)</f>
        <v>0</v>
      </c>
      <c r="BG485" s="153">
        <f>IF(N485="zákl. přenesená",J485,0)</f>
        <v>0</v>
      </c>
      <c r="BH485" s="153">
        <f>IF(N485="sníž. přenesená",J485,0)</f>
        <v>0</v>
      </c>
      <c r="BI485" s="153">
        <f>IF(N485="nulová",J485,0)</f>
        <v>0</v>
      </c>
      <c r="BJ485" s="18" t="s">
        <v>84</v>
      </c>
      <c r="BK485" s="153">
        <f>ROUND(I485*H485,2)</f>
        <v>0</v>
      </c>
      <c r="BL485" s="18" t="s">
        <v>229</v>
      </c>
      <c r="BM485" s="152" t="s">
        <v>732</v>
      </c>
    </row>
    <row r="486" spans="1:65" s="2" customFormat="1" ht="39">
      <c r="A486" s="33"/>
      <c r="B486" s="34"/>
      <c r="C486" s="33"/>
      <c r="D486" s="154" t="s">
        <v>155</v>
      </c>
      <c r="E486" s="33"/>
      <c r="F486" s="155" t="s">
        <v>733</v>
      </c>
      <c r="G486" s="33"/>
      <c r="H486" s="33"/>
      <c r="I486" s="156"/>
      <c r="J486" s="33"/>
      <c r="K486" s="33"/>
      <c r="L486" s="34"/>
      <c r="M486" s="157"/>
      <c r="N486" s="158"/>
      <c r="O486" s="59"/>
      <c r="P486" s="59"/>
      <c r="Q486" s="59"/>
      <c r="R486" s="59"/>
      <c r="S486" s="59"/>
      <c r="T486" s="60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155</v>
      </c>
      <c r="AU486" s="18" t="s">
        <v>86</v>
      </c>
    </row>
    <row r="487" spans="1:65" s="2" customFormat="1" ht="16.5" customHeight="1">
      <c r="A487" s="33"/>
      <c r="B487" s="140"/>
      <c r="C487" s="141" t="s">
        <v>734</v>
      </c>
      <c r="D487" s="141" t="s">
        <v>144</v>
      </c>
      <c r="E487" s="142" t="s">
        <v>735</v>
      </c>
      <c r="F487" s="143" t="s">
        <v>736</v>
      </c>
      <c r="G487" s="144" t="s">
        <v>587</v>
      </c>
      <c r="H487" s="145">
        <v>4</v>
      </c>
      <c r="I487" s="146"/>
      <c r="J487" s="147">
        <f>ROUND(I487*H487,2)</f>
        <v>0</v>
      </c>
      <c r="K487" s="143" t="s">
        <v>153</v>
      </c>
      <c r="L487" s="34"/>
      <c r="M487" s="148" t="s">
        <v>1</v>
      </c>
      <c r="N487" s="149" t="s">
        <v>41</v>
      </c>
      <c r="O487" s="59"/>
      <c r="P487" s="150">
        <f>O487*H487</f>
        <v>0</v>
      </c>
      <c r="Q487" s="150">
        <v>0</v>
      </c>
      <c r="R487" s="150">
        <f>Q487*H487</f>
        <v>0</v>
      </c>
      <c r="S487" s="150">
        <v>0</v>
      </c>
      <c r="T487" s="151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2" t="s">
        <v>229</v>
      </c>
      <c r="AT487" s="152" t="s">
        <v>144</v>
      </c>
      <c r="AU487" s="152" t="s">
        <v>86</v>
      </c>
      <c r="AY487" s="18" t="s">
        <v>142</v>
      </c>
      <c r="BE487" s="153">
        <f>IF(N487="základní",J487,0)</f>
        <v>0</v>
      </c>
      <c r="BF487" s="153">
        <f>IF(N487="snížená",J487,0)</f>
        <v>0</v>
      </c>
      <c r="BG487" s="153">
        <f>IF(N487="zákl. přenesená",J487,0)</f>
        <v>0</v>
      </c>
      <c r="BH487" s="153">
        <f>IF(N487="sníž. přenesená",J487,0)</f>
        <v>0</v>
      </c>
      <c r="BI487" s="153">
        <f>IF(N487="nulová",J487,0)</f>
        <v>0</v>
      </c>
      <c r="BJ487" s="18" t="s">
        <v>84</v>
      </c>
      <c r="BK487" s="153">
        <f>ROUND(I487*H487,2)</f>
        <v>0</v>
      </c>
      <c r="BL487" s="18" t="s">
        <v>229</v>
      </c>
      <c r="BM487" s="152" t="s">
        <v>737</v>
      </c>
    </row>
    <row r="488" spans="1:65" s="2" customFormat="1" ht="39">
      <c r="A488" s="33"/>
      <c r="B488" s="34"/>
      <c r="C488" s="33"/>
      <c r="D488" s="154" t="s">
        <v>155</v>
      </c>
      <c r="E488" s="33"/>
      <c r="F488" s="155" t="s">
        <v>733</v>
      </c>
      <c r="G488" s="33"/>
      <c r="H488" s="33"/>
      <c r="I488" s="156"/>
      <c r="J488" s="33"/>
      <c r="K488" s="33"/>
      <c r="L488" s="34"/>
      <c r="M488" s="157"/>
      <c r="N488" s="158"/>
      <c r="O488" s="59"/>
      <c r="P488" s="59"/>
      <c r="Q488" s="59"/>
      <c r="R488" s="59"/>
      <c r="S488" s="59"/>
      <c r="T488" s="60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155</v>
      </c>
      <c r="AU488" s="18" t="s">
        <v>86</v>
      </c>
    </row>
    <row r="489" spans="1:65" s="2" customFormat="1" ht="16.5" customHeight="1">
      <c r="A489" s="33"/>
      <c r="B489" s="140"/>
      <c r="C489" s="141" t="s">
        <v>738</v>
      </c>
      <c r="D489" s="141" t="s">
        <v>144</v>
      </c>
      <c r="E489" s="142" t="s">
        <v>739</v>
      </c>
      <c r="F489" s="143" t="s">
        <v>740</v>
      </c>
      <c r="G489" s="144" t="s">
        <v>587</v>
      </c>
      <c r="H489" s="145">
        <v>6</v>
      </c>
      <c r="I489" s="146"/>
      <c r="J489" s="147">
        <f>ROUND(I489*H489,2)</f>
        <v>0</v>
      </c>
      <c r="K489" s="143" t="s">
        <v>153</v>
      </c>
      <c r="L489" s="34"/>
      <c r="M489" s="148" t="s">
        <v>1</v>
      </c>
      <c r="N489" s="149" t="s">
        <v>41</v>
      </c>
      <c r="O489" s="59"/>
      <c r="P489" s="150">
        <f>O489*H489</f>
        <v>0</v>
      </c>
      <c r="Q489" s="150">
        <v>0</v>
      </c>
      <c r="R489" s="150">
        <f>Q489*H489</f>
        <v>0</v>
      </c>
      <c r="S489" s="150">
        <v>0</v>
      </c>
      <c r="T489" s="151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2" t="s">
        <v>229</v>
      </c>
      <c r="AT489" s="152" t="s">
        <v>144</v>
      </c>
      <c r="AU489" s="152" t="s">
        <v>86</v>
      </c>
      <c r="AY489" s="18" t="s">
        <v>142</v>
      </c>
      <c r="BE489" s="153">
        <f>IF(N489="základní",J489,0)</f>
        <v>0</v>
      </c>
      <c r="BF489" s="153">
        <f>IF(N489="snížená",J489,0)</f>
        <v>0</v>
      </c>
      <c r="BG489" s="153">
        <f>IF(N489="zákl. přenesená",J489,0)</f>
        <v>0</v>
      </c>
      <c r="BH489" s="153">
        <f>IF(N489="sníž. přenesená",J489,0)</f>
        <v>0</v>
      </c>
      <c r="BI489" s="153">
        <f>IF(N489="nulová",J489,0)</f>
        <v>0</v>
      </c>
      <c r="BJ489" s="18" t="s">
        <v>84</v>
      </c>
      <c r="BK489" s="153">
        <f>ROUND(I489*H489,2)</f>
        <v>0</v>
      </c>
      <c r="BL489" s="18" t="s">
        <v>229</v>
      </c>
      <c r="BM489" s="152" t="s">
        <v>741</v>
      </c>
    </row>
    <row r="490" spans="1:65" s="2" customFormat="1" ht="39">
      <c r="A490" s="33"/>
      <c r="B490" s="34"/>
      <c r="C490" s="33"/>
      <c r="D490" s="154" t="s">
        <v>155</v>
      </c>
      <c r="E490" s="33"/>
      <c r="F490" s="155" t="s">
        <v>733</v>
      </c>
      <c r="G490" s="33"/>
      <c r="H490" s="33"/>
      <c r="I490" s="156"/>
      <c r="J490" s="33"/>
      <c r="K490" s="33"/>
      <c r="L490" s="34"/>
      <c r="M490" s="157"/>
      <c r="N490" s="158"/>
      <c r="O490" s="59"/>
      <c r="P490" s="59"/>
      <c r="Q490" s="59"/>
      <c r="R490" s="59"/>
      <c r="S490" s="59"/>
      <c r="T490" s="60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155</v>
      </c>
      <c r="AU490" s="18" t="s">
        <v>86</v>
      </c>
    </row>
    <row r="491" spans="1:65" s="2" customFormat="1" ht="16.5" customHeight="1">
      <c r="A491" s="33"/>
      <c r="B491" s="140"/>
      <c r="C491" s="141" t="s">
        <v>742</v>
      </c>
      <c r="D491" s="141" t="s">
        <v>144</v>
      </c>
      <c r="E491" s="142" t="s">
        <v>743</v>
      </c>
      <c r="F491" s="143" t="s">
        <v>744</v>
      </c>
      <c r="G491" s="144" t="s">
        <v>147</v>
      </c>
      <c r="H491" s="145">
        <v>16.920000000000002</v>
      </c>
      <c r="I491" s="146"/>
      <c r="J491" s="147">
        <f>ROUND(I491*H491,2)</f>
        <v>0</v>
      </c>
      <c r="K491" s="143" t="s">
        <v>153</v>
      </c>
      <c r="L491" s="34"/>
      <c r="M491" s="148" t="s">
        <v>1</v>
      </c>
      <c r="N491" s="149" t="s">
        <v>41</v>
      </c>
      <c r="O491" s="59"/>
      <c r="P491" s="150">
        <f>O491*H491</f>
        <v>0</v>
      </c>
      <c r="Q491" s="150">
        <v>0</v>
      </c>
      <c r="R491" s="150">
        <f>Q491*H491</f>
        <v>0</v>
      </c>
      <c r="S491" s="150">
        <v>0</v>
      </c>
      <c r="T491" s="151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2" t="s">
        <v>229</v>
      </c>
      <c r="AT491" s="152" t="s">
        <v>144</v>
      </c>
      <c r="AU491" s="152" t="s">
        <v>86</v>
      </c>
      <c r="AY491" s="18" t="s">
        <v>142</v>
      </c>
      <c r="BE491" s="153">
        <f>IF(N491="základní",J491,0)</f>
        <v>0</v>
      </c>
      <c r="BF491" s="153">
        <f>IF(N491="snížená",J491,0)</f>
        <v>0</v>
      </c>
      <c r="BG491" s="153">
        <f>IF(N491="zákl. přenesená",J491,0)</f>
        <v>0</v>
      </c>
      <c r="BH491" s="153">
        <f>IF(N491="sníž. přenesená",J491,0)</f>
        <v>0</v>
      </c>
      <c r="BI491" s="153">
        <f>IF(N491="nulová",J491,0)</f>
        <v>0</v>
      </c>
      <c r="BJ491" s="18" t="s">
        <v>84</v>
      </c>
      <c r="BK491" s="153">
        <f>ROUND(I491*H491,2)</f>
        <v>0</v>
      </c>
      <c r="BL491" s="18" t="s">
        <v>229</v>
      </c>
      <c r="BM491" s="152" t="s">
        <v>745</v>
      </c>
    </row>
    <row r="492" spans="1:65" s="2" customFormat="1" ht="39">
      <c r="A492" s="33"/>
      <c r="B492" s="34"/>
      <c r="C492" s="33"/>
      <c r="D492" s="154" t="s">
        <v>155</v>
      </c>
      <c r="E492" s="33"/>
      <c r="F492" s="155" t="s">
        <v>733</v>
      </c>
      <c r="G492" s="33"/>
      <c r="H492" s="33"/>
      <c r="I492" s="156"/>
      <c r="J492" s="33"/>
      <c r="K492" s="33"/>
      <c r="L492" s="34"/>
      <c r="M492" s="157"/>
      <c r="N492" s="158"/>
      <c r="O492" s="59"/>
      <c r="P492" s="59"/>
      <c r="Q492" s="59"/>
      <c r="R492" s="59"/>
      <c r="S492" s="59"/>
      <c r="T492" s="60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8" t="s">
        <v>155</v>
      </c>
      <c r="AU492" s="18" t="s">
        <v>86</v>
      </c>
    </row>
    <row r="493" spans="1:65" s="14" customFormat="1">
      <c r="B493" s="166"/>
      <c r="D493" s="154" t="s">
        <v>157</v>
      </c>
      <c r="E493" s="167" t="s">
        <v>1</v>
      </c>
      <c r="F493" s="168" t="s">
        <v>746</v>
      </c>
      <c r="H493" s="169">
        <v>16.920000000000002</v>
      </c>
      <c r="I493" s="170"/>
      <c r="L493" s="166"/>
      <c r="M493" s="171"/>
      <c r="N493" s="172"/>
      <c r="O493" s="172"/>
      <c r="P493" s="172"/>
      <c r="Q493" s="172"/>
      <c r="R493" s="172"/>
      <c r="S493" s="172"/>
      <c r="T493" s="173"/>
      <c r="AT493" s="167" t="s">
        <v>157</v>
      </c>
      <c r="AU493" s="167" t="s">
        <v>86</v>
      </c>
      <c r="AV493" s="14" t="s">
        <v>86</v>
      </c>
      <c r="AW493" s="14" t="s">
        <v>32</v>
      </c>
      <c r="AX493" s="14" t="s">
        <v>76</v>
      </c>
      <c r="AY493" s="167" t="s">
        <v>142</v>
      </c>
    </row>
    <row r="494" spans="1:65" s="15" customFormat="1">
      <c r="B494" s="174"/>
      <c r="D494" s="154" t="s">
        <v>157</v>
      </c>
      <c r="E494" s="175" t="s">
        <v>1</v>
      </c>
      <c r="F494" s="176" t="s">
        <v>162</v>
      </c>
      <c r="H494" s="177">
        <v>16.920000000000002</v>
      </c>
      <c r="I494" s="178"/>
      <c r="L494" s="174"/>
      <c r="M494" s="179"/>
      <c r="N494" s="180"/>
      <c r="O494" s="180"/>
      <c r="P494" s="180"/>
      <c r="Q494" s="180"/>
      <c r="R494" s="180"/>
      <c r="S494" s="180"/>
      <c r="T494" s="181"/>
      <c r="AT494" s="175" t="s">
        <v>157</v>
      </c>
      <c r="AU494" s="175" t="s">
        <v>86</v>
      </c>
      <c r="AV494" s="15" t="s">
        <v>149</v>
      </c>
      <c r="AW494" s="15" t="s">
        <v>32</v>
      </c>
      <c r="AX494" s="15" t="s">
        <v>84</v>
      </c>
      <c r="AY494" s="175" t="s">
        <v>142</v>
      </c>
    </row>
    <row r="495" spans="1:65" s="2" customFormat="1" ht="16.5" customHeight="1">
      <c r="A495" s="33"/>
      <c r="B495" s="140"/>
      <c r="C495" s="141" t="s">
        <v>747</v>
      </c>
      <c r="D495" s="141" t="s">
        <v>144</v>
      </c>
      <c r="E495" s="142" t="s">
        <v>748</v>
      </c>
      <c r="F495" s="143" t="s">
        <v>749</v>
      </c>
      <c r="G495" s="144" t="s">
        <v>587</v>
      </c>
      <c r="H495" s="145">
        <v>1</v>
      </c>
      <c r="I495" s="146"/>
      <c r="J495" s="147">
        <f>ROUND(I495*H495,2)</f>
        <v>0</v>
      </c>
      <c r="K495" s="143" t="s">
        <v>153</v>
      </c>
      <c r="L495" s="34"/>
      <c r="M495" s="148" t="s">
        <v>1</v>
      </c>
      <c r="N495" s="149" t="s">
        <v>41</v>
      </c>
      <c r="O495" s="59"/>
      <c r="P495" s="150">
        <f>O495*H495</f>
        <v>0</v>
      </c>
      <c r="Q495" s="150">
        <v>0</v>
      </c>
      <c r="R495" s="150">
        <f>Q495*H495</f>
        <v>0</v>
      </c>
      <c r="S495" s="150">
        <v>0</v>
      </c>
      <c r="T495" s="151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2" t="s">
        <v>229</v>
      </c>
      <c r="AT495" s="152" t="s">
        <v>144</v>
      </c>
      <c r="AU495" s="152" t="s">
        <v>86</v>
      </c>
      <c r="AY495" s="18" t="s">
        <v>142</v>
      </c>
      <c r="BE495" s="153">
        <f>IF(N495="základní",J495,0)</f>
        <v>0</v>
      </c>
      <c r="BF495" s="153">
        <f>IF(N495="snížená",J495,0)</f>
        <v>0</v>
      </c>
      <c r="BG495" s="153">
        <f>IF(N495="zákl. přenesená",J495,0)</f>
        <v>0</v>
      </c>
      <c r="BH495" s="153">
        <f>IF(N495="sníž. přenesená",J495,0)</f>
        <v>0</v>
      </c>
      <c r="BI495" s="153">
        <f>IF(N495="nulová",J495,0)</f>
        <v>0</v>
      </c>
      <c r="BJ495" s="18" t="s">
        <v>84</v>
      </c>
      <c r="BK495" s="153">
        <f>ROUND(I495*H495,2)</f>
        <v>0</v>
      </c>
      <c r="BL495" s="18" t="s">
        <v>229</v>
      </c>
      <c r="BM495" s="152" t="s">
        <v>750</v>
      </c>
    </row>
    <row r="496" spans="1:65" s="2" customFormat="1" ht="136.5">
      <c r="A496" s="33"/>
      <c r="B496" s="34"/>
      <c r="C496" s="33"/>
      <c r="D496" s="154" t="s">
        <v>155</v>
      </c>
      <c r="E496" s="33"/>
      <c r="F496" s="155" t="s">
        <v>751</v>
      </c>
      <c r="G496" s="33"/>
      <c r="H496" s="33"/>
      <c r="I496" s="156"/>
      <c r="J496" s="33"/>
      <c r="K496" s="33"/>
      <c r="L496" s="34"/>
      <c r="M496" s="157"/>
      <c r="N496" s="158"/>
      <c r="O496" s="59"/>
      <c r="P496" s="59"/>
      <c r="Q496" s="59"/>
      <c r="R496" s="59"/>
      <c r="S496" s="59"/>
      <c r="T496" s="60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8" t="s">
        <v>155</v>
      </c>
      <c r="AU496" s="18" t="s">
        <v>86</v>
      </c>
    </row>
    <row r="497" spans="1:65" s="14" customFormat="1">
      <c r="B497" s="166"/>
      <c r="D497" s="154" t="s">
        <v>157</v>
      </c>
      <c r="E497" s="167" t="s">
        <v>1</v>
      </c>
      <c r="F497" s="168" t="s">
        <v>752</v>
      </c>
      <c r="H497" s="169">
        <v>1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157</v>
      </c>
      <c r="AU497" s="167" t="s">
        <v>86</v>
      </c>
      <c r="AV497" s="14" t="s">
        <v>86</v>
      </c>
      <c r="AW497" s="14" t="s">
        <v>32</v>
      </c>
      <c r="AX497" s="14" t="s">
        <v>76</v>
      </c>
      <c r="AY497" s="167" t="s">
        <v>142</v>
      </c>
    </row>
    <row r="498" spans="1:65" s="15" customFormat="1">
      <c r="B498" s="174"/>
      <c r="D498" s="154" t="s">
        <v>157</v>
      </c>
      <c r="E498" s="175" t="s">
        <v>1</v>
      </c>
      <c r="F498" s="176" t="s">
        <v>162</v>
      </c>
      <c r="H498" s="177">
        <v>1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157</v>
      </c>
      <c r="AU498" s="175" t="s">
        <v>86</v>
      </c>
      <c r="AV498" s="15" t="s">
        <v>149</v>
      </c>
      <c r="AW498" s="15" t="s">
        <v>32</v>
      </c>
      <c r="AX498" s="15" t="s">
        <v>84</v>
      </c>
      <c r="AY498" s="175" t="s">
        <v>142</v>
      </c>
    </row>
    <row r="499" spans="1:65" s="2" customFormat="1" ht="16.5" customHeight="1">
      <c r="A499" s="33"/>
      <c r="B499" s="140"/>
      <c r="C499" s="141" t="s">
        <v>753</v>
      </c>
      <c r="D499" s="141" t="s">
        <v>144</v>
      </c>
      <c r="E499" s="142" t="s">
        <v>754</v>
      </c>
      <c r="F499" s="143" t="s">
        <v>755</v>
      </c>
      <c r="G499" s="144" t="s">
        <v>679</v>
      </c>
      <c r="H499" s="200"/>
      <c r="I499" s="146"/>
      <c r="J499" s="147">
        <f>ROUND(I499*H499,2)</f>
        <v>0</v>
      </c>
      <c r="K499" s="143" t="s">
        <v>148</v>
      </c>
      <c r="L499" s="34"/>
      <c r="M499" s="148" t="s">
        <v>1</v>
      </c>
      <c r="N499" s="149" t="s">
        <v>41</v>
      </c>
      <c r="O499" s="59"/>
      <c r="P499" s="150">
        <f>O499*H499</f>
        <v>0</v>
      </c>
      <c r="Q499" s="150">
        <v>0</v>
      </c>
      <c r="R499" s="150">
        <f>Q499*H499</f>
        <v>0</v>
      </c>
      <c r="S499" s="150">
        <v>0</v>
      </c>
      <c r="T499" s="151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2" t="s">
        <v>229</v>
      </c>
      <c r="AT499" s="152" t="s">
        <v>144</v>
      </c>
      <c r="AU499" s="152" t="s">
        <v>86</v>
      </c>
      <c r="AY499" s="18" t="s">
        <v>142</v>
      </c>
      <c r="BE499" s="153">
        <f>IF(N499="základní",J499,0)</f>
        <v>0</v>
      </c>
      <c r="BF499" s="153">
        <f>IF(N499="snížená",J499,0)</f>
        <v>0</v>
      </c>
      <c r="BG499" s="153">
        <f>IF(N499="zákl. přenesená",J499,0)</f>
        <v>0</v>
      </c>
      <c r="BH499" s="153">
        <f>IF(N499="sníž. přenesená",J499,0)</f>
        <v>0</v>
      </c>
      <c r="BI499" s="153">
        <f>IF(N499="nulová",J499,0)</f>
        <v>0</v>
      </c>
      <c r="BJ499" s="18" t="s">
        <v>84</v>
      </c>
      <c r="BK499" s="153">
        <f>ROUND(I499*H499,2)</f>
        <v>0</v>
      </c>
      <c r="BL499" s="18" t="s">
        <v>229</v>
      </c>
      <c r="BM499" s="152" t="s">
        <v>756</v>
      </c>
    </row>
    <row r="500" spans="1:65" s="12" customFormat="1" ht="22.9" customHeight="1">
      <c r="B500" s="127"/>
      <c r="D500" s="128" t="s">
        <v>75</v>
      </c>
      <c r="E500" s="138" t="s">
        <v>757</v>
      </c>
      <c r="F500" s="138" t="s">
        <v>758</v>
      </c>
      <c r="I500" s="130"/>
      <c r="J500" s="139">
        <f>BK500</f>
        <v>0</v>
      </c>
      <c r="L500" s="127"/>
      <c r="M500" s="132"/>
      <c r="N500" s="133"/>
      <c r="O500" s="133"/>
      <c r="P500" s="134">
        <f>SUM(P501:P513)</f>
        <v>0</v>
      </c>
      <c r="Q500" s="133"/>
      <c r="R500" s="134">
        <f>SUM(R501:R513)</f>
        <v>0.28285439999999995</v>
      </c>
      <c r="S500" s="133"/>
      <c r="T500" s="135">
        <f>SUM(T501:T513)</f>
        <v>0</v>
      </c>
      <c r="AR500" s="128" t="s">
        <v>86</v>
      </c>
      <c r="AT500" s="136" t="s">
        <v>75</v>
      </c>
      <c r="AU500" s="136" t="s">
        <v>84</v>
      </c>
      <c r="AY500" s="128" t="s">
        <v>142</v>
      </c>
      <c r="BK500" s="137">
        <f>SUM(BK501:BK513)</f>
        <v>0</v>
      </c>
    </row>
    <row r="501" spans="1:65" s="2" customFormat="1" ht="16.5" customHeight="1">
      <c r="A501" s="33"/>
      <c r="B501" s="140"/>
      <c r="C501" s="141" t="s">
        <v>759</v>
      </c>
      <c r="D501" s="141" t="s">
        <v>144</v>
      </c>
      <c r="E501" s="142" t="s">
        <v>760</v>
      </c>
      <c r="F501" s="143" t="s">
        <v>761</v>
      </c>
      <c r="G501" s="144" t="s">
        <v>147</v>
      </c>
      <c r="H501" s="145">
        <v>7.68</v>
      </c>
      <c r="I501" s="146"/>
      <c r="J501" s="147">
        <f>ROUND(I501*H501,2)</f>
        <v>0</v>
      </c>
      <c r="K501" s="143" t="s">
        <v>148</v>
      </c>
      <c r="L501" s="34"/>
      <c r="M501" s="148" t="s">
        <v>1</v>
      </c>
      <c r="N501" s="149" t="s">
        <v>41</v>
      </c>
      <c r="O501" s="59"/>
      <c r="P501" s="150">
        <f>O501*H501</f>
        <v>0</v>
      </c>
      <c r="Q501" s="150">
        <v>0</v>
      </c>
      <c r="R501" s="150">
        <f>Q501*H501</f>
        <v>0</v>
      </c>
      <c r="S501" s="150">
        <v>0</v>
      </c>
      <c r="T501" s="151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2" t="s">
        <v>229</v>
      </c>
      <c r="AT501" s="152" t="s">
        <v>144</v>
      </c>
      <c r="AU501" s="152" t="s">
        <v>86</v>
      </c>
      <c r="AY501" s="18" t="s">
        <v>142</v>
      </c>
      <c r="BE501" s="153">
        <f>IF(N501="základní",J501,0)</f>
        <v>0</v>
      </c>
      <c r="BF501" s="153">
        <f>IF(N501="snížená",J501,0)</f>
        <v>0</v>
      </c>
      <c r="BG501" s="153">
        <f>IF(N501="zákl. přenesená",J501,0)</f>
        <v>0</v>
      </c>
      <c r="BH501" s="153">
        <f>IF(N501="sníž. přenesená",J501,0)</f>
        <v>0</v>
      </c>
      <c r="BI501" s="153">
        <f>IF(N501="nulová",J501,0)</f>
        <v>0</v>
      </c>
      <c r="BJ501" s="18" t="s">
        <v>84</v>
      </c>
      <c r="BK501" s="153">
        <f>ROUND(I501*H501,2)</f>
        <v>0</v>
      </c>
      <c r="BL501" s="18" t="s">
        <v>229</v>
      </c>
      <c r="BM501" s="152" t="s">
        <v>762</v>
      </c>
    </row>
    <row r="502" spans="1:65" s="2" customFormat="1" ht="16.5" customHeight="1">
      <c r="A502" s="33"/>
      <c r="B502" s="140"/>
      <c r="C502" s="141" t="s">
        <v>763</v>
      </c>
      <c r="D502" s="141" t="s">
        <v>144</v>
      </c>
      <c r="E502" s="142" t="s">
        <v>764</v>
      </c>
      <c r="F502" s="143" t="s">
        <v>765</v>
      </c>
      <c r="G502" s="144" t="s">
        <v>147</v>
      </c>
      <c r="H502" s="145">
        <v>7.68</v>
      </c>
      <c r="I502" s="146"/>
      <c r="J502" s="147">
        <f>ROUND(I502*H502,2)</f>
        <v>0</v>
      </c>
      <c r="K502" s="143" t="s">
        <v>148</v>
      </c>
      <c r="L502" s="34"/>
      <c r="M502" s="148" t="s">
        <v>1</v>
      </c>
      <c r="N502" s="149" t="s">
        <v>41</v>
      </c>
      <c r="O502" s="59"/>
      <c r="P502" s="150">
        <f>O502*H502</f>
        <v>0</v>
      </c>
      <c r="Q502" s="150">
        <v>2.9999999999999997E-4</v>
      </c>
      <c r="R502" s="150">
        <f>Q502*H502</f>
        <v>2.3039999999999996E-3</v>
      </c>
      <c r="S502" s="150">
        <v>0</v>
      </c>
      <c r="T502" s="151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2" t="s">
        <v>229</v>
      </c>
      <c r="AT502" s="152" t="s">
        <v>144</v>
      </c>
      <c r="AU502" s="152" t="s">
        <v>86</v>
      </c>
      <c r="AY502" s="18" t="s">
        <v>142</v>
      </c>
      <c r="BE502" s="153">
        <f>IF(N502="základní",J502,0)</f>
        <v>0</v>
      </c>
      <c r="BF502" s="153">
        <f>IF(N502="snížená",J502,0)</f>
        <v>0</v>
      </c>
      <c r="BG502" s="153">
        <f>IF(N502="zákl. přenesená",J502,0)</f>
        <v>0</v>
      </c>
      <c r="BH502" s="153">
        <f>IF(N502="sníž. přenesená",J502,0)</f>
        <v>0</v>
      </c>
      <c r="BI502" s="153">
        <f>IF(N502="nulová",J502,0)</f>
        <v>0</v>
      </c>
      <c r="BJ502" s="18" t="s">
        <v>84</v>
      </c>
      <c r="BK502" s="153">
        <f>ROUND(I502*H502,2)</f>
        <v>0</v>
      </c>
      <c r="BL502" s="18" t="s">
        <v>229</v>
      </c>
      <c r="BM502" s="152" t="s">
        <v>766</v>
      </c>
    </row>
    <row r="503" spans="1:65" s="2" customFormat="1" ht="16.5" customHeight="1">
      <c r="A503" s="33"/>
      <c r="B503" s="140"/>
      <c r="C503" s="141" t="s">
        <v>767</v>
      </c>
      <c r="D503" s="141" t="s">
        <v>144</v>
      </c>
      <c r="E503" s="142" t="s">
        <v>768</v>
      </c>
      <c r="F503" s="143" t="s">
        <v>769</v>
      </c>
      <c r="G503" s="144" t="s">
        <v>147</v>
      </c>
      <c r="H503" s="145">
        <v>7.68</v>
      </c>
      <c r="I503" s="146"/>
      <c r="J503" s="147">
        <f>ROUND(I503*H503,2)</f>
        <v>0</v>
      </c>
      <c r="K503" s="143" t="s">
        <v>148</v>
      </c>
      <c r="L503" s="34"/>
      <c r="M503" s="148" t="s">
        <v>1</v>
      </c>
      <c r="N503" s="149" t="s">
        <v>41</v>
      </c>
      <c r="O503" s="59"/>
      <c r="P503" s="150">
        <f>O503*H503</f>
        <v>0</v>
      </c>
      <c r="Q503" s="150">
        <v>7.5799999999999999E-3</v>
      </c>
      <c r="R503" s="150">
        <f>Q503*H503</f>
        <v>5.8214399999999999E-2</v>
      </c>
      <c r="S503" s="150">
        <v>0</v>
      </c>
      <c r="T503" s="151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2" t="s">
        <v>229</v>
      </c>
      <c r="AT503" s="152" t="s">
        <v>144</v>
      </c>
      <c r="AU503" s="152" t="s">
        <v>86</v>
      </c>
      <c r="AY503" s="18" t="s">
        <v>142</v>
      </c>
      <c r="BE503" s="153">
        <f>IF(N503="základní",J503,0)</f>
        <v>0</v>
      </c>
      <c r="BF503" s="153">
        <f>IF(N503="snížená",J503,0)</f>
        <v>0</v>
      </c>
      <c r="BG503" s="153">
        <f>IF(N503="zákl. přenesená",J503,0)</f>
        <v>0</v>
      </c>
      <c r="BH503" s="153">
        <f>IF(N503="sníž. přenesená",J503,0)</f>
        <v>0</v>
      </c>
      <c r="BI503" s="153">
        <f>IF(N503="nulová",J503,0)</f>
        <v>0</v>
      </c>
      <c r="BJ503" s="18" t="s">
        <v>84</v>
      </c>
      <c r="BK503" s="153">
        <f>ROUND(I503*H503,2)</f>
        <v>0</v>
      </c>
      <c r="BL503" s="18" t="s">
        <v>229</v>
      </c>
      <c r="BM503" s="152" t="s">
        <v>770</v>
      </c>
    </row>
    <row r="504" spans="1:65" s="2" customFormat="1" ht="24.2" customHeight="1">
      <c r="A504" s="33"/>
      <c r="B504" s="140"/>
      <c r="C504" s="141" t="s">
        <v>771</v>
      </c>
      <c r="D504" s="141" t="s">
        <v>144</v>
      </c>
      <c r="E504" s="142" t="s">
        <v>772</v>
      </c>
      <c r="F504" s="143" t="s">
        <v>773</v>
      </c>
      <c r="G504" s="144" t="s">
        <v>147</v>
      </c>
      <c r="H504" s="145">
        <v>7.68</v>
      </c>
      <c r="I504" s="146"/>
      <c r="J504" s="147">
        <f>ROUND(I504*H504,2)</f>
        <v>0</v>
      </c>
      <c r="K504" s="143" t="s">
        <v>148</v>
      </c>
      <c r="L504" s="34"/>
      <c r="M504" s="148" t="s">
        <v>1</v>
      </c>
      <c r="N504" s="149" t="s">
        <v>41</v>
      </c>
      <c r="O504" s="59"/>
      <c r="P504" s="150">
        <f>O504*H504</f>
        <v>0</v>
      </c>
      <c r="Q504" s="150">
        <v>5.3699999999999998E-3</v>
      </c>
      <c r="R504" s="150">
        <f>Q504*H504</f>
        <v>4.1241599999999996E-2</v>
      </c>
      <c r="S504" s="150">
        <v>0</v>
      </c>
      <c r="T504" s="151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2" t="s">
        <v>229</v>
      </c>
      <c r="AT504" s="152" t="s">
        <v>144</v>
      </c>
      <c r="AU504" s="152" t="s">
        <v>86</v>
      </c>
      <c r="AY504" s="18" t="s">
        <v>142</v>
      </c>
      <c r="BE504" s="153">
        <f>IF(N504="základní",J504,0)</f>
        <v>0</v>
      </c>
      <c r="BF504" s="153">
        <f>IF(N504="snížená",J504,0)</f>
        <v>0</v>
      </c>
      <c r="BG504" s="153">
        <f>IF(N504="zákl. přenesená",J504,0)</f>
        <v>0</v>
      </c>
      <c r="BH504" s="153">
        <f>IF(N504="sníž. přenesená",J504,0)</f>
        <v>0</v>
      </c>
      <c r="BI504" s="153">
        <f>IF(N504="nulová",J504,0)</f>
        <v>0</v>
      </c>
      <c r="BJ504" s="18" t="s">
        <v>84</v>
      </c>
      <c r="BK504" s="153">
        <f>ROUND(I504*H504,2)</f>
        <v>0</v>
      </c>
      <c r="BL504" s="18" t="s">
        <v>229</v>
      </c>
      <c r="BM504" s="152" t="s">
        <v>774</v>
      </c>
    </row>
    <row r="505" spans="1:65" s="2" customFormat="1" ht="29.25">
      <c r="A505" s="33"/>
      <c r="B505" s="34"/>
      <c r="C505" s="33"/>
      <c r="D505" s="154" t="s">
        <v>155</v>
      </c>
      <c r="E505" s="33"/>
      <c r="F505" s="155" t="s">
        <v>775</v>
      </c>
      <c r="G505" s="33"/>
      <c r="H505" s="33"/>
      <c r="I505" s="156"/>
      <c r="J505" s="33"/>
      <c r="K505" s="33"/>
      <c r="L505" s="34"/>
      <c r="M505" s="157"/>
      <c r="N505" s="158"/>
      <c r="O505" s="59"/>
      <c r="P505" s="59"/>
      <c r="Q505" s="59"/>
      <c r="R505" s="59"/>
      <c r="S505" s="59"/>
      <c r="T505" s="60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8" t="s">
        <v>155</v>
      </c>
      <c r="AU505" s="18" t="s">
        <v>86</v>
      </c>
    </row>
    <row r="506" spans="1:65" s="2" customFormat="1" ht="16.5" customHeight="1">
      <c r="A506" s="33"/>
      <c r="B506" s="140"/>
      <c r="C506" s="182" t="s">
        <v>776</v>
      </c>
      <c r="D506" s="182" t="s">
        <v>197</v>
      </c>
      <c r="E506" s="183" t="s">
        <v>777</v>
      </c>
      <c r="F506" s="184" t="s">
        <v>778</v>
      </c>
      <c r="G506" s="185" t="s">
        <v>147</v>
      </c>
      <c r="H506" s="186">
        <v>8.8320000000000007</v>
      </c>
      <c r="I506" s="187"/>
      <c r="J506" s="188">
        <f>ROUND(I506*H506,2)</f>
        <v>0</v>
      </c>
      <c r="K506" s="184" t="s">
        <v>153</v>
      </c>
      <c r="L506" s="189"/>
      <c r="M506" s="190" t="s">
        <v>1</v>
      </c>
      <c r="N506" s="191" t="s">
        <v>41</v>
      </c>
      <c r="O506" s="59"/>
      <c r="P506" s="150">
        <f>O506*H506</f>
        <v>0</v>
      </c>
      <c r="Q506" s="150">
        <v>1.9199999999999998E-2</v>
      </c>
      <c r="R506" s="150">
        <f>Q506*H506</f>
        <v>0.16957439999999999</v>
      </c>
      <c r="S506" s="150">
        <v>0</v>
      </c>
      <c r="T506" s="151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2" t="s">
        <v>305</v>
      </c>
      <c r="AT506" s="152" t="s">
        <v>197</v>
      </c>
      <c r="AU506" s="152" t="s">
        <v>86</v>
      </c>
      <c r="AY506" s="18" t="s">
        <v>142</v>
      </c>
      <c r="BE506" s="153">
        <f>IF(N506="základní",J506,0)</f>
        <v>0</v>
      </c>
      <c r="BF506" s="153">
        <f>IF(N506="snížená",J506,0)</f>
        <v>0</v>
      </c>
      <c r="BG506" s="153">
        <f>IF(N506="zákl. přenesená",J506,0)</f>
        <v>0</v>
      </c>
      <c r="BH506" s="153">
        <f>IF(N506="sníž. přenesená",J506,0)</f>
        <v>0</v>
      </c>
      <c r="BI506" s="153">
        <f>IF(N506="nulová",J506,0)</f>
        <v>0</v>
      </c>
      <c r="BJ506" s="18" t="s">
        <v>84</v>
      </c>
      <c r="BK506" s="153">
        <f>ROUND(I506*H506,2)</f>
        <v>0</v>
      </c>
      <c r="BL506" s="18" t="s">
        <v>229</v>
      </c>
      <c r="BM506" s="152" t="s">
        <v>779</v>
      </c>
    </row>
    <row r="507" spans="1:65" s="2" customFormat="1" ht="68.25">
      <c r="A507" s="33"/>
      <c r="B507" s="34"/>
      <c r="C507" s="33"/>
      <c r="D507" s="154" t="s">
        <v>155</v>
      </c>
      <c r="E507" s="33"/>
      <c r="F507" s="155" t="s">
        <v>780</v>
      </c>
      <c r="G507" s="33"/>
      <c r="H507" s="33"/>
      <c r="I507" s="156"/>
      <c r="J507" s="33"/>
      <c r="K507" s="33"/>
      <c r="L507" s="34"/>
      <c r="M507" s="157"/>
      <c r="N507" s="158"/>
      <c r="O507" s="59"/>
      <c r="P507" s="59"/>
      <c r="Q507" s="59"/>
      <c r="R507" s="59"/>
      <c r="S507" s="59"/>
      <c r="T507" s="60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8" t="s">
        <v>155</v>
      </c>
      <c r="AU507" s="18" t="s">
        <v>86</v>
      </c>
    </row>
    <row r="508" spans="1:65" s="14" customFormat="1">
      <c r="B508" s="166"/>
      <c r="D508" s="154" t="s">
        <v>157</v>
      </c>
      <c r="F508" s="168" t="s">
        <v>781</v>
      </c>
      <c r="H508" s="169">
        <v>8.8320000000000007</v>
      </c>
      <c r="I508" s="170"/>
      <c r="L508" s="166"/>
      <c r="M508" s="171"/>
      <c r="N508" s="172"/>
      <c r="O508" s="172"/>
      <c r="P508" s="172"/>
      <c r="Q508" s="172"/>
      <c r="R508" s="172"/>
      <c r="S508" s="172"/>
      <c r="T508" s="173"/>
      <c r="AT508" s="167" t="s">
        <v>157</v>
      </c>
      <c r="AU508" s="167" t="s">
        <v>86</v>
      </c>
      <c r="AV508" s="14" t="s">
        <v>86</v>
      </c>
      <c r="AW508" s="14" t="s">
        <v>3</v>
      </c>
      <c r="AX508" s="14" t="s">
        <v>84</v>
      </c>
      <c r="AY508" s="167" t="s">
        <v>142</v>
      </c>
    </row>
    <row r="509" spans="1:65" s="2" customFormat="1" ht="16.5" customHeight="1">
      <c r="A509" s="33"/>
      <c r="B509" s="140"/>
      <c r="C509" s="141" t="s">
        <v>782</v>
      </c>
      <c r="D509" s="141" t="s">
        <v>144</v>
      </c>
      <c r="E509" s="142" t="s">
        <v>783</v>
      </c>
      <c r="F509" s="143" t="s">
        <v>784</v>
      </c>
      <c r="G509" s="144" t="s">
        <v>147</v>
      </c>
      <c r="H509" s="145">
        <v>7.68</v>
      </c>
      <c r="I509" s="146"/>
      <c r="J509" s="147">
        <f>ROUND(I509*H509,2)</f>
        <v>0</v>
      </c>
      <c r="K509" s="143" t="s">
        <v>153</v>
      </c>
      <c r="L509" s="34"/>
      <c r="M509" s="148" t="s">
        <v>1</v>
      </c>
      <c r="N509" s="149" t="s">
        <v>41</v>
      </c>
      <c r="O509" s="59"/>
      <c r="P509" s="150">
        <f>O509*H509</f>
        <v>0</v>
      </c>
      <c r="Q509" s="150">
        <v>0</v>
      </c>
      <c r="R509" s="150">
        <f>Q509*H509</f>
        <v>0</v>
      </c>
      <c r="S509" s="150">
        <v>0</v>
      </c>
      <c r="T509" s="151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2" t="s">
        <v>229</v>
      </c>
      <c r="AT509" s="152" t="s">
        <v>144</v>
      </c>
      <c r="AU509" s="152" t="s">
        <v>86</v>
      </c>
      <c r="AY509" s="18" t="s">
        <v>142</v>
      </c>
      <c r="BE509" s="153">
        <f>IF(N509="základní",J509,0)</f>
        <v>0</v>
      </c>
      <c r="BF509" s="153">
        <f>IF(N509="snížená",J509,0)</f>
        <v>0</v>
      </c>
      <c r="BG509" s="153">
        <f>IF(N509="zákl. přenesená",J509,0)</f>
        <v>0</v>
      </c>
      <c r="BH509" s="153">
        <f>IF(N509="sníž. přenesená",J509,0)</f>
        <v>0</v>
      </c>
      <c r="BI509" s="153">
        <f>IF(N509="nulová",J509,0)</f>
        <v>0</v>
      </c>
      <c r="BJ509" s="18" t="s">
        <v>84</v>
      </c>
      <c r="BK509" s="153">
        <f>ROUND(I509*H509,2)</f>
        <v>0</v>
      </c>
      <c r="BL509" s="18" t="s">
        <v>229</v>
      </c>
      <c r="BM509" s="152" t="s">
        <v>785</v>
      </c>
    </row>
    <row r="510" spans="1:65" s="2" customFormat="1" ht="39">
      <c r="A510" s="33"/>
      <c r="B510" s="34"/>
      <c r="C510" s="33"/>
      <c r="D510" s="154" t="s">
        <v>155</v>
      </c>
      <c r="E510" s="33"/>
      <c r="F510" s="155" t="s">
        <v>786</v>
      </c>
      <c r="G510" s="33"/>
      <c r="H510" s="33"/>
      <c r="I510" s="156"/>
      <c r="J510" s="33"/>
      <c r="K510" s="33"/>
      <c r="L510" s="34"/>
      <c r="M510" s="157"/>
      <c r="N510" s="158"/>
      <c r="O510" s="59"/>
      <c r="P510" s="59"/>
      <c r="Q510" s="59"/>
      <c r="R510" s="59"/>
      <c r="S510" s="59"/>
      <c r="T510" s="60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8" t="s">
        <v>155</v>
      </c>
      <c r="AU510" s="18" t="s">
        <v>86</v>
      </c>
    </row>
    <row r="511" spans="1:65" s="2" customFormat="1" ht="16.5" customHeight="1">
      <c r="A511" s="33"/>
      <c r="B511" s="140"/>
      <c r="C511" s="141" t="s">
        <v>787</v>
      </c>
      <c r="D511" s="141" t="s">
        <v>144</v>
      </c>
      <c r="E511" s="142" t="s">
        <v>788</v>
      </c>
      <c r="F511" s="143" t="s">
        <v>789</v>
      </c>
      <c r="G511" s="144" t="s">
        <v>147</v>
      </c>
      <c r="H511" s="145">
        <v>7.68</v>
      </c>
      <c r="I511" s="146"/>
      <c r="J511" s="147">
        <f>ROUND(I511*H511,2)</f>
        <v>0</v>
      </c>
      <c r="K511" s="143" t="s">
        <v>153</v>
      </c>
      <c r="L511" s="34"/>
      <c r="M511" s="148" t="s">
        <v>1</v>
      </c>
      <c r="N511" s="149" t="s">
        <v>41</v>
      </c>
      <c r="O511" s="59"/>
      <c r="P511" s="150">
        <f>O511*H511</f>
        <v>0</v>
      </c>
      <c r="Q511" s="150">
        <v>1.5E-3</v>
      </c>
      <c r="R511" s="150">
        <f>Q511*H511</f>
        <v>1.1519999999999999E-2</v>
      </c>
      <c r="S511" s="150">
        <v>0</v>
      </c>
      <c r="T511" s="151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2" t="s">
        <v>229</v>
      </c>
      <c r="AT511" s="152" t="s">
        <v>144</v>
      </c>
      <c r="AU511" s="152" t="s">
        <v>86</v>
      </c>
      <c r="AY511" s="18" t="s">
        <v>142</v>
      </c>
      <c r="BE511" s="153">
        <f>IF(N511="základní",J511,0)</f>
        <v>0</v>
      </c>
      <c r="BF511" s="153">
        <f>IF(N511="snížená",J511,0)</f>
        <v>0</v>
      </c>
      <c r="BG511" s="153">
        <f>IF(N511="zákl. přenesená",J511,0)</f>
        <v>0</v>
      </c>
      <c r="BH511" s="153">
        <f>IF(N511="sníž. přenesená",J511,0)</f>
        <v>0</v>
      </c>
      <c r="BI511" s="153">
        <f>IF(N511="nulová",J511,0)</f>
        <v>0</v>
      </c>
      <c r="BJ511" s="18" t="s">
        <v>84</v>
      </c>
      <c r="BK511" s="153">
        <f>ROUND(I511*H511,2)</f>
        <v>0</v>
      </c>
      <c r="BL511" s="18" t="s">
        <v>229</v>
      </c>
      <c r="BM511" s="152" t="s">
        <v>790</v>
      </c>
    </row>
    <row r="512" spans="1:65" s="2" customFormat="1" ht="39">
      <c r="A512" s="33"/>
      <c r="B512" s="34"/>
      <c r="C512" s="33"/>
      <c r="D512" s="154" t="s">
        <v>155</v>
      </c>
      <c r="E512" s="33"/>
      <c r="F512" s="155" t="s">
        <v>791</v>
      </c>
      <c r="G512" s="33"/>
      <c r="H512" s="33"/>
      <c r="I512" s="156"/>
      <c r="J512" s="33"/>
      <c r="K512" s="33"/>
      <c r="L512" s="34"/>
      <c r="M512" s="157"/>
      <c r="N512" s="158"/>
      <c r="O512" s="59"/>
      <c r="P512" s="59"/>
      <c r="Q512" s="59"/>
      <c r="R512" s="59"/>
      <c r="S512" s="59"/>
      <c r="T512" s="60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8" t="s">
        <v>155</v>
      </c>
      <c r="AU512" s="18" t="s">
        <v>86</v>
      </c>
    </row>
    <row r="513" spans="1:65" s="2" customFormat="1" ht="16.5" customHeight="1">
      <c r="A513" s="33"/>
      <c r="B513" s="140"/>
      <c r="C513" s="141" t="s">
        <v>792</v>
      </c>
      <c r="D513" s="141" t="s">
        <v>144</v>
      </c>
      <c r="E513" s="142" t="s">
        <v>793</v>
      </c>
      <c r="F513" s="143" t="s">
        <v>794</v>
      </c>
      <c r="G513" s="144" t="s">
        <v>200</v>
      </c>
      <c r="H513" s="145">
        <v>0.28299999999999997</v>
      </c>
      <c r="I513" s="146"/>
      <c r="J513" s="147">
        <f>ROUND(I513*H513,2)</f>
        <v>0</v>
      </c>
      <c r="K513" s="143" t="s">
        <v>148</v>
      </c>
      <c r="L513" s="34"/>
      <c r="M513" s="148" t="s">
        <v>1</v>
      </c>
      <c r="N513" s="149" t="s">
        <v>41</v>
      </c>
      <c r="O513" s="59"/>
      <c r="P513" s="150">
        <f>O513*H513</f>
        <v>0</v>
      </c>
      <c r="Q513" s="150">
        <v>0</v>
      </c>
      <c r="R513" s="150">
        <f>Q513*H513</f>
        <v>0</v>
      </c>
      <c r="S513" s="150">
        <v>0</v>
      </c>
      <c r="T513" s="151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2" t="s">
        <v>229</v>
      </c>
      <c r="AT513" s="152" t="s">
        <v>144</v>
      </c>
      <c r="AU513" s="152" t="s">
        <v>86</v>
      </c>
      <c r="AY513" s="18" t="s">
        <v>142</v>
      </c>
      <c r="BE513" s="153">
        <f>IF(N513="základní",J513,0)</f>
        <v>0</v>
      </c>
      <c r="BF513" s="153">
        <f>IF(N513="snížená",J513,0)</f>
        <v>0</v>
      </c>
      <c r="BG513" s="153">
        <f>IF(N513="zákl. přenesená",J513,0)</f>
        <v>0</v>
      </c>
      <c r="BH513" s="153">
        <f>IF(N513="sníž. přenesená",J513,0)</f>
        <v>0</v>
      </c>
      <c r="BI513" s="153">
        <f>IF(N513="nulová",J513,0)</f>
        <v>0</v>
      </c>
      <c r="BJ513" s="18" t="s">
        <v>84</v>
      </c>
      <c r="BK513" s="153">
        <f>ROUND(I513*H513,2)</f>
        <v>0</v>
      </c>
      <c r="BL513" s="18" t="s">
        <v>229</v>
      </c>
      <c r="BM513" s="152" t="s">
        <v>795</v>
      </c>
    </row>
    <row r="514" spans="1:65" s="12" customFormat="1" ht="22.9" customHeight="1">
      <c r="B514" s="127"/>
      <c r="D514" s="128" t="s">
        <v>75</v>
      </c>
      <c r="E514" s="138" t="s">
        <v>796</v>
      </c>
      <c r="F514" s="138" t="s">
        <v>797</v>
      </c>
      <c r="I514" s="130"/>
      <c r="J514" s="139">
        <f>BK514</f>
        <v>0</v>
      </c>
      <c r="L514" s="127"/>
      <c r="M514" s="132"/>
      <c r="N514" s="133"/>
      <c r="O514" s="133"/>
      <c r="P514" s="134">
        <f>SUM(P515:P530)</f>
        <v>0</v>
      </c>
      <c r="Q514" s="133"/>
      <c r="R514" s="134">
        <f>SUM(R515:R530)</f>
        <v>0.24952869</v>
      </c>
      <c r="S514" s="133"/>
      <c r="T514" s="135">
        <f>SUM(T515:T530)</f>
        <v>4.8825000000000007E-2</v>
      </c>
      <c r="AR514" s="128" t="s">
        <v>86</v>
      </c>
      <c r="AT514" s="136" t="s">
        <v>75</v>
      </c>
      <c r="AU514" s="136" t="s">
        <v>84</v>
      </c>
      <c r="AY514" s="128" t="s">
        <v>142</v>
      </c>
      <c r="BK514" s="137">
        <f>SUM(BK515:BK530)</f>
        <v>0</v>
      </c>
    </row>
    <row r="515" spans="1:65" s="2" customFormat="1" ht="16.5" customHeight="1">
      <c r="A515" s="33"/>
      <c r="B515" s="140"/>
      <c r="C515" s="141" t="s">
        <v>798</v>
      </c>
      <c r="D515" s="141" t="s">
        <v>144</v>
      </c>
      <c r="E515" s="142" t="s">
        <v>799</v>
      </c>
      <c r="F515" s="143" t="s">
        <v>800</v>
      </c>
      <c r="G515" s="144" t="s">
        <v>147</v>
      </c>
      <c r="H515" s="145">
        <v>22.67</v>
      </c>
      <c r="I515" s="146"/>
      <c r="J515" s="147">
        <f>ROUND(I515*H515,2)</f>
        <v>0</v>
      </c>
      <c r="K515" s="143" t="s">
        <v>148</v>
      </c>
      <c r="L515" s="34"/>
      <c r="M515" s="148" t="s">
        <v>1</v>
      </c>
      <c r="N515" s="149" t="s">
        <v>41</v>
      </c>
      <c r="O515" s="59"/>
      <c r="P515" s="150">
        <f>O515*H515</f>
        <v>0</v>
      </c>
      <c r="Q515" s="150">
        <v>0</v>
      </c>
      <c r="R515" s="150">
        <f>Q515*H515</f>
        <v>0</v>
      </c>
      <c r="S515" s="150">
        <v>0</v>
      </c>
      <c r="T515" s="151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2" t="s">
        <v>229</v>
      </c>
      <c r="AT515" s="152" t="s">
        <v>144</v>
      </c>
      <c r="AU515" s="152" t="s">
        <v>86</v>
      </c>
      <c r="AY515" s="18" t="s">
        <v>142</v>
      </c>
      <c r="BE515" s="153">
        <f>IF(N515="základní",J515,0)</f>
        <v>0</v>
      </c>
      <c r="BF515" s="153">
        <f>IF(N515="snížená",J515,0)</f>
        <v>0</v>
      </c>
      <c r="BG515" s="153">
        <f>IF(N515="zákl. přenesená",J515,0)</f>
        <v>0</v>
      </c>
      <c r="BH515" s="153">
        <f>IF(N515="sníž. přenesená",J515,0)</f>
        <v>0</v>
      </c>
      <c r="BI515" s="153">
        <f>IF(N515="nulová",J515,0)</f>
        <v>0</v>
      </c>
      <c r="BJ515" s="18" t="s">
        <v>84</v>
      </c>
      <c r="BK515" s="153">
        <f>ROUND(I515*H515,2)</f>
        <v>0</v>
      </c>
      <c r="BL515" s="18" t="s">
        <v>229</v>
      </c>
      <c r="BM515" s="152" t="s">
        <v>801</v>
      </c>
    </row>
    <row r="516" spans="1:65" s="2" customFormat="1" ht="16.5" customHeight="1">
      <c r="A516" s="33"/>
      <c r="B516" s="140"/>
      <c r="C516" s="141" t="s">
        <v>802</v>
      </c>
      <c r="D516" s="141" t="s">
        <v>144</v>
      </c>
      <c r="E516" s="142" t="s">
        <v>803</v>
      </c>
      <c r="F516" s="143" t="s">
        <v>804</v>
      </c>
      <c r="G516" s="144" t="s">
        <v>147</v>
      </c>
      <c r="H516" s="145">
        <v>22.67</v>
      </c>
      <c r="I516" s="146"/>
      <c r="J516" s="147">
        <f>ROUND(I516*H516,2)</f>
        <v>0</v>
      </c>
      <c r="K516" s="143" t="s">
        <v>148</v>
      </c>
      <c r="L516" s="34"/>
      <c r="M516" s="148" t="s">
        <v>1</v>
      </c>
      <c r="N516" s="149" t="s">
        <v>41</v>
      </c>
      <c r="O516" s="59"/>
      <c r="P516" s="150">
        <f>O516*H516</f>
        <v>0</v>
      </c>
      <c r="Q516" s="150">
        <v>3.0000000000000001E-5</v>
      </c>
      <c r="R516" s="150">
        <f>Q516*H516</f>
        <v>6.8010000000000011E-4</v>
      </c>
      <c r="S516" s="150">
        <v>0</v>
      </c>
      <c r="T516" s="151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52" t="s">
        <v>229</v>
      </c>
      <c r="AT516" s="152" t="s">
        <v>144</v>
      </c>
      <c r="AU516" s="152" t="s">
        <v>86</v>
      </c>
      <c r="AY516" s="18" t="s">
        <v>142</v>
      </c>
      <c r="BE516" s="153">
        <f>IF(N516="základní",J516,0)</f>
        <v>0</v>
      </c>
      <c r="BF516" s="153">
        <f>IF(N516="snížená",J516,0)</f>
        <v>0</v>
      </c>
      <c r="BG516" s="153">
        <f>IF(N516="zákl. přenesená",J516,0)</f>
        <v>0</v>
      </c>
      <c r="BH516" s="153">
        <f>IF(N516="sníž. přenesená",J516,0)</f>
        <v>0</v>
      </c>
      <c r="BI516" s="153">
        <f>IF(N516="nulová",J516,0)</f>
        <v>0</v>
      </c>
      <c r="BJ516" s="18" t="s">
        <v>84</v>
      </c>
      <c r="BK516" s="153">
        <f>ROUND(I516*H516,2)</f>
        <v>0</v>
      </c>
      <c r="BL516" s="18" t="s">
        <v>229</v>
      </c>
      <c r="BM516" s="152" t="s">
        <v>805</v>
      </c>
    </row>
    <row r="517" spans="1:65" s="2" customFormat="1" ht="21.75" customHeight="1">
      <c r="A517" s="33"/>
      <c r="B517" s="140"/>
      <c r="C517" s="141" t="s">
        <v>806</v>
      </c>
      <c r="D517" s="141" t="s">
        <v>144</v>
      </c>
      <c r="E517" s="142" t="s">
        <v>807</v>
      </c>
      <c r="F517" s="143" t="s">
        <v>808</v>
      </c>
      <c r="G517" s="144" t="s">
        <v>147</v>
      </c>
      <c r="H517" s="145">
        <v>22.67</v>
      </c>
      <c r="I517" s="146"/>
      <c r="J517" s="147">
        <f>ROUND(I517*H517,2)</f>
        <v>0</v>
      </c>
      <c r="K517" s="143" t="s">
        <v>148</v>
      </c>
      <c r="L517" s="34"/>
      <c r="M517" s="148" t="s">
        <v>1</v>
      </c>
      <c r="N517" s="149" t="s">
        <v>41</v>
      </c>
      <c r="O517" s="59"/>
      <c r="P517" s="150">
        <f>O517*H517</f>
        <v>0</v>
      </c>
      <c r="Q517" s="150">
        <v>7.4999999999999997E-3</v>
      </c>
      <c r="R517" s="150">
        <f>Q517*H517</f>
        <v>0.17002500000000001</v>
      </c>
      <c r="S517" s="150">
        <v>0</v>
      </c>
      <c r="T517" s="151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2" t="s">
        <v>229</v>
      </c>
      <c r="AT517" s="152" t="s">
        <v>144</v>
      </c>
      <c r="AU517" s="152" t="s">
        <v>86</v>
      </c>
      <c r="AY517" s="18" t="s">
        <v>142</v>
      </c>
      <c r="BE517" s="153">
        <f>IF(N517="základní",J517,0)</f>
        <v>0</v>
      </c>
      <c r="BF517" s="153">
        <f>IF(N517="snížená",J517,0)</f>
        <v>0</v>
      </c>
      <c r="BG517" s="153">
        <f>IF(N517="zákl. přenesená",J517,0)</f>
        <v>0</v>
      </c>
      <c r="BH517" s="153">
        <f>IF(N517="sníž. přenesená",J517,0)</f>
        <v>0</v>
      </c>
      <c r="BI517" s="153">
        <f>IF(N517="nulová",J517,0)</f>
        <v>0</v>
      </c>
      <c r="BJ517" s="18" t="s">
        <v>84</v>
      </c>
      <c r="BK517" s="153">
        <f>ROUND(I517*H517,2)</f>
        <v>0</v>
      </c>
      <c r="BL517" s="18" t="s">
        <v>229</v>
      </c>
      <c r="BM517" s="152" t="s">
        <v>809</v>
      </c>
    </row>
    <row r="518" spans="1:65" s="2" customFormat="1" ht="16.5" customHeight="1">
      <c r="A518" s="33"/>
      <c r="B518" s="140"/>
      <c r="C518" s="141" t="s">
        <v>810</v>
      </c>
      <c r="D518" s="141" t="s">
        <v>144</v>
      </c>
      <c r="E518" s="142" t="s">
        <v>811</v>
      </c>
      <c r="F518" s="143" t="s">
        <v>812</v>
      </c>
      <c r="G518" s="144" t="s">
        <v>147</v>
      </c>
      <c r="H518" s="145">
        <v>19.53</v>
      </c>
      <c r="I518" s="146"/>
      <c r="J518" s="147">
        <f>ROUND(I518*H518,2)</f>
        <v>0</v>
      </c>
      <c r="K518" s="143" t="s">
        <v>148</v>
      </c>
      <c r="L518" s="34"/>
      <c r="M518" s="148" t="s">
        <v>1</v>
      </c>
      <c r="N518" s="149" t="s">
        <v>41</v>
      </c>
      <c r="O518" s="59"/>
      <c r="P518" s="150">
        <f>O518*H518</f>
        <v>0</v>
      </c>
      <c r="Q518" s="150">
        <v>0</v>
      </c>
      <c r="R518" s="150">
        <f>Q518*H518</f>
        <v>0</v>
      </c>
      <c r="S518" s="150">
        <v>2.5000000000000001E-3</v>
      </c>
      <c r="T518" s="151">
        <f>S518*H518</f>
        <v>4.8825000000000007E-2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2" t="s">
        <v>229</v>
      </c>
      <c r="AT518" s="152" t="s">
        <v>144</v>
      </c>
      <c r="AU518" s="152" t="s">
        <v>86</v>
      </c>
      <c r="AY518" s="18" t="s">
        <v>142</v>
      </c>
      <c r="BE518" s="153">
        <f>IF(N518="základní",J518,0)</f>
        <v>0</v>
      </c>
      <c r="BF518" s="153">
        <f>IF(N518="snížená",J518,0)</f>
        <v>0</v>
      </c>
      <c r="BG518" s="153">
        <f>IF(N518="zákl. přenesená",J518,0)</f>
        <v>0</v>
      </c>
      <c r="BH518" s="153">
        <f>IF(N518="sníž. přenesená",J518,0)</f>
        <v>0</v>
      </c>
      <c r="BI518" s="153">
        <f>IF(N518="nulová",J518,0)</f>
        <v>0</v>
      </c>
      <c r="BJ518" s="18" t="s">
        <v>84</v>
      </c>
      <c r="BK518" s="153">
        <f>ROUND(I518*H518,2)</f>
        <v>0</v>
      </c>
      <c r="BL518" s="18" t="s">
        <v>229</v>
      </c>
      <c r="BM518" s="152" t="s">
        <v>813</v>
      </c>
    </row>
    <row r="519" spans="1:65" s="2" customFormat="1" ht="19.5">
      <c r="A519" s="33"/>
      <c r="B519" s="34"/>
      <c r="C519" s="33"/>
      <c r="D519" s="154" t="s">
        <v>155</v>
      </c>
      <c r="E519" s="33"/>
      <c r="F519" s="155" t="s">
        <v>814</v>
      </c>
      <c r="G519" s="33"/>
      <c r="H519" s="33"/>
      <c r="I519" s="156"/>
      <c r="J519" s="33"/>
      <c r="K519" s="33"/>
      <c r="L519" s="34"/>
      <c r="M519" s="157"/>
      <c r="N519" s="158"/>
      <c r="O519" s="59"/>
      <c r="P519" s="59"/>
      <c r="Q519" s="59"/>
      <c r="R519" s="59"/>
      <c r="S519" s="59"/>
      <c r="T519" s="60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8" t="s">
        <v>155</v>
      </c>
      <c r="AU519" s="18" t="s">
        <v>86</v>
      </c>
    </row>
    <row r="520" spans="1:65" s="2" customFormat="1" ht="16.5" customHeight="1">
      <c r="A520" s="33"/>
      <c r="B520" s="140"/>
      <c r="C520" s="141" t="s">
        <v>815</v>
      </c>
      <c r="D520" s="141" t="s">
        <v>144</v>
      </c>
      <c r="E520" s="142" t="s">
        <v>816</v>
      </c>
      <c r="F520" s="143" t="s">
        <v>817</v>
      </c>
      <c r="G520" s="144" t="s">
        <v>147</v>
      </c>
      <c r="H520" s="145">
        <v>22.67</v>
      </c>
      <c r="I520" s="146"/>
      <c r="J520" s="147">
        <f>ROUND(I520*H520,2)</f>
        <v>0</v>
      </c>
      <c r="K520" s="143" t="s">
        <v>148</v>
      </c>
      <c r="L520" s="34"/>
      <c r="M520" s="148" t="s">
        <v>1</v>
      </c>
      <c r="N520" s="149" t="s">
        <v>41</v>
      </c>
      <c r="O520" s="59"/>
      <c r="P520" s="150">
        <f>O520*H520</f>
        <v>0</v>
      </c>
      <c r="Q520" s="150">
        <v>2.9999999999999997E-4</v>
      </c>
      <c r="R520" s="150">
        <f>Q520*H520</f>
        <v>6.8009999999999998E-3</v>
      </c>
      <c r="S520" s="150">
        <v>0</v>
      </c>
      <c r="T520" s="151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2" t="s">
        <v>229</v>
      </c>
      <c r="AT520" s="152" t="s">
        <v>144</v>
      </c>
      <c r="AU520" s="152" t="s">
        <v>86</v>
      </c>
      <c r="AY520" s="18" t="s">
        <v>142</v>
      </c>
      <c r="BE520" s="153">
        <f>IF(N520="základní",J520,0)</f>
        <v>0</v>
      </c>
      <c r="BF520" s="153">
        <f>IF(N520="snížená",J520,0)</f>
        <v>0</v>
      </c>
      <c r="BG520" s="153">
        <f>IF(N520="zákl. přenesená",J520,0)</f>
        <v>0</v>
      </c>
      <c r="BH520" s="153">
        <f>IF(N520="sníž. přenesená",J520,0)</f>
        <v>0</v>
      </c>
      <c r="BI520" s="153">
        <f>IF(N520="nulová",J520,0)</f>
        <v>0</v>
      </c>
      <c r="BJ520" s="18" t="s">
        <v>84</v>
      </c>
      <c r="BK520" s="153">
        <f>ROUND(I520*H520,2)</f>
        <v>0</v>
      </c>
      <c r="BL520" s="18" t="s">
        <v>229</v>
      </c>
      <c r="BM520" s="152" t="s">
        <v>818</v>
      </c>
    </row>
    <row r="521" spans="1:65" s="2" customFormat="1" ht="29.25">
      <c r="A521" s="33"/>
      <c r="B521" s="34"/>
      <c r="C521" s="33"/>
      <c r="D521" s="154" t="s">
        <v>155</v>
      </c>
      <c r="E521" s="33"/>
      <c r="F521" s="155" t="s">
        <v>819</v>
      </c>
      <c r="G521" s="33"/>
      <c r="H521" s="33"/>
      <c r="I521" s="156"/>
      <c r="J521" s="33"/>
      <c r="K521" s="33"/>
      <c r="L521" s="34"/>
      <c r="M521" s="157"/>
      <c r="N521" s="158"/>
      <c r="O521" s="59"/>
      <c r="P521" s="59"/>
      <c r="Q521" s="59"/>
      <c r="R521" s="59"/>
      <c r="S521" s="59"/>
      <c r="T521" s="60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8" t="s">
        <v>155</v>
      </c>
      <c r="AU521" s="18" t="s">
        <v>86</v>
      </c>
    </row>
    <row r="522" spans="1:65" s="2" customFormat="1" ht="16.5" customHeight="1">
      <c r="A522" s="33"/>
      <c r="B522" s="140"/>
      <c r="C522" s="182" t="s">
        <v>820</v>
      </c>
      <c r="D522" s="182" t="s">
        <v>197</v>
      </c>
      <c r="E522" s="183" t="s">
        <v>821</v>
      </c>
      <c r="F522" s="184" t="s">
        <v>822</v>
      </c>
      <c r="G522" s="185" t="s">
        <v>147</v>
      </c>
      <c r="H522" s="186">
        <v>24.937000000000001</v>
      </c>
      <c r="I522" s="187"/>
      <c r="J522" s="188">
        <f>ROUND(I522*H522,2)</f>
        <v>0</v>
      </c>
      <c r="K522" s="184" t="s">
        <v>153</v>
      </c>
      <c r="L522" s="189"/>
      <c r="M522" s="190" t="s">
        <v>1</v>
      </c>
      <c r="N522" s="191" t="s">
        <v>41</v>
      </c>
      <c r="O522" s="59"/>
      <c r="P522" s="150">
        <f>O522*H522</f>
        <v>0</v>
      </c>
      <c r="Q522" s="150">
        <v>2.8700000000000002E-3</v>
      </c>
      <c r="R522" s="150">
        <f>Q522*H522</f>
        <v>7.1569190000000005E-2</v>
      </c>
      <c r="S522" s="150">
        <v>0</v>
      </c>
      <c r="T522" s="151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52" t="s">
        <v>305</v>
      </c>
      <c r="AT522" s="152" t="s">
        <v>197</v>
      </c>
      <c r="AU522" s="152" t="s">
        <v>86</v>
      </c>
      <c r="AY522" s="18" t="s">
        <v>142</v>
      </c>
      <c r="BE522" s="153">
        <f>IF(N522="základní",J522,0)</f>
        <v>0</v>
      </c>
      <c r="BF522" s="153">
        <f>IF(N522="snížená",J522,0)</f>
        <v>0</v>
      </c>
      <c r="BG522" s="153">
        <f>IF(N522="zákl. přenesená",J522,0)</f>
        <v>0</v>
      </c>
      <c r="BH522" s="153">
        <f>IF(N522="sníž. přenesená",J522,0)</f>
        <v>0</v>
      </c>
      <c r="BI522" s="153">
        <f>IF(N522="nulová",J522,0)</f>
        <v>0</v>
      </c>
      <c r="BJ522" s="18" t="s">
        <v>84</v>
      </c>
      <c r="BK522" s="153">
        <f>ROUND(I522*H522,2)</f>
        <v>0</v>
      </c>
      <c r="BL522" s="18" t="s">
        <v>229</v>
      </c>
      <c r="BM522" s="152" t="s">
        <v>823</v>
      </c>
    </row>
    <row r="523" spans="1:65" s="2" customFormat="1" ht="68.25">
      <c r="A523" s="33"/>
      <c r="B523" s="34"/>
      <c r="C523" s="33"/>
      <c r="D523" s="154" t="s">
        <v>155</v>
      </c>
      <c r="E523" s="33"/>
      <c r="F523" s="155" t="s">
        <v>780</v>
      </c>
      <c r="G523" s="33"/>
      <c r="H523" s="33"/>
      <c r="I523" s="156"/>
      <c r="J523" s="33"/>
      <c r="K523" s="33"/>
      <c r="L523" s="34"/>
      <c r="M523" s="157"/>
      <c r="N523" s="158"/>
      <c r="O523" s="59"/>
      <c r="P523" s="59"/>
      <c r="Q523" s="59"/>
      <c r="R523" s="59"/>
      <c r="S523" s="59"/>
      <c r="T523" s="60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8" t="s">
        <v>155</v>
      </c>
      <c r="AU523" s="18" t="s">
        <v>86</v>
      </c>
    </row>
    <row r="524" spans="1:65" s="14" customFormat="1">
      <c r="B524" s="166"/>
      <c r="D524" s="154" t="s">
        <v>157</v>
      </c>
      <c r="F524" s="168" t="s">
        <v>824</v>
      </c>
      <c r="H524" s="169">
        <v>24.937000000000001</v>
      </c>
      <c r="I524" s="170"/>
      <c r="L524" s="166"/>
      <c r="M524" s="171"/>
      <c r="N524" s="172"/>
      <c r="O524" s="172"/>
      <c r="P524" s="172"/>
      <c r="Q524" s="172"/>
      <c r="R524" s="172"/>
      <c r="S524" s="172"/>
      <c r="T524" s="173"/>
      <c r="AT524" s="167" t="s">
        <v>157</v>
      </c>
      <c r="AU524" s="167" t="s">
        <v>86</v>
      </c>
      <c r="AV524" s="14" t="s">
        <v>86</v>
      </c>
      <c r="AW524" s="14" t="s">
        <v>3</v>
      </c>
      <c r="AX524" s="14" t="s">
        <v>84</v>
      </c>
      <c r="AY524" s="167" t="s">
        <v>142</v>
      </c>
    </row>
    <row r="525" spans="1:65" s="2" customFormat="1" ht="16.5" customHeight="1">
      <c r="A525" s="33"/>
      <c r="B525" s="140"/>
      <c r="C525" s="141" t="s">
        <v>825</v>
      </c>
      <c r="D525" s="141" t="s">
        <v>144</v>
      </c>
      <c r="E525" s="142" t="s">
        <v>826</v>
      </c>
      <c r="F525" s="143" t="s">
        <v>827</v>
      </c>
      <c r="G525" s="144" t="s">
        <v>147</v>
      </c>
      <c r="H525" s="145">
        <v>22.67</v>
      </c>
      <c r="I525" s="146"/>
      <c r="J525" s="147">
        <f>ROUND(I525*H525,2)</f>
        <v>0</v>
      </c>
      <c r="K525" s="143" t="s">
        <v>153</v>
      </c>
      <c r="L525" s="34"/>
      <c r="M525" s="148" t="s">
        <v>1</v>
      </c>
      <c r="N525" s="149" t="s">
        <v>41</v>
      </c>
      <c r="O525" s="59"/>
      <c r="P525" s="150">
        <f>O525*H525</f>
        <v>0</v>
      </c>
      <c r="Q525" s="150">
        <v>2.0000000000000002E-5</v>
      </c>
      <c r="R525" s="150">
        <f>Q525*H525</f>
        <v>4.5340000000000007E-4</v>
      </c>
      <c r="S525" s="150">
        <v>0</v>
      </c>
      <c r="T525" s="151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52" t="s">
        <v>229</v>
      </c>
      <c r="AT525" s="152" t="s">
        <v>144</v>
      </c>
      <c r="AU525" s="152" t="s">
        <v>86</v>
      </c>
      <c r="AY525" s="18" t="s">
        <v>142</v>
      </c>
      <c r="BE525" s="153">
        <f>IF(N525="základní",J525,0)</f>
        <v>0</v>
      </c>
      <c r="BF525" s="153">
        <f>IF(N525="snížená",J525,0)</f>
        <v>0</v>
      </c>
      <c r="BG525" s="153">
        <f>IF(N525="zákl. přenesená",J525,0)</f>
        <v>0</v>
      </c>
      <c r="BH525" s="153">
        <f>IF(N525="sníž. přenesená",J525,0)</f>
        <v>0</v>
      </c>
      <c r="BI525" s="153">
        <f>IF(N525="nulová",J525,0)</f>
        <v>0</v>
      </c>
      <c r="BJ525" s="18" t="s">
        <v>84</v>
      </c>
      <c r="BK525" s="153">
        <f>ROUND(I525*H525,2)</f>
        <v>0</v>
      </c>
      <c r="BL525" s="18" t="s">
        <v>229</v>
      </c>
      <c r="BM525" s="152" t="s">
        <v>828</v>
      </c>
    </row>
    <row r="526" spans="1:65" s="2" customFormat="1" ht="48.75">
      <c r="A526" s="33"/>
      <c r="B526" s="34"/>
      <c r="C526" s="33"/>
      <c r="D526" s="154" t="s">
        <v>155</v>
      </c>
      <c r="E526" s="33"/>
      <c r="F526" s="155" t="s">
        <v>829</v>
      </c>
      <c r="G526" s="33"/>
      <c r="H526" s="33"/>
      <c r="I526" s="156"/>
      <c r="J526" s="33"/>
      <c r="K526" s="33"/>
      <c r="L526" s="34"/>
      <c r="M526" s="157"/>
      <c r="N526" s="158"/>
      <c r="O526" s="59"/>
      <c r="P526" s="59"/>
      <c r="Q526" s="59"/>
      <c r="R526" s="59"/>
      <c r="S526" s="59"/>
      <c r="T526" s="60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T526" s="18" t="s">
        <v>155</v>
      </c>
      <c r="AU526" s="18" t="s">
        <v>86</v>
      </c>
    </row>
    <row r="527" spans="1:65" s="13" customFormat="1">
      <c r="B527" s="159"/>
      <c r="D527" s="154" t="s">
        <v>157</v>
      </c>
      <c r="E527" s="160" t="s">
        <v>1</v>
      </c>
      <c r="F527" s="161" t="s">
        <v>830</v>
      </c>
      <c r="H527" s="160" t="s">
        <v>1</v>
      </c>
      <c r="I527" s="162"/>
      <c r="L527" s="159"/>
      <c r="M527" s="163"/>
      <c r="N527" s="164"/>
      <c r="O527" s="164"/>
      <c r="P527" s="164"/>
      <c r="Q527" s="164"/>
      <c r="R527" s="164"/>
      <c r="S527" s="164"/>
      <c r="T527" s="165"/>
      <c r="AT527" s="160" t="s">
        <v>157</v>
      </c>
      <c r="AU527" s="160" t="s">
        <v>86</v>
      </c>
      <c r="AV527" s="13" t="s">
        <v>84</v>
      </c>
      <c r="AW527" s="13" t="s">
        <v>32</v>
      </c>
      <c r="AX527" s="13" t="s">
        <v>76</v>
      </c>
      <c r="AY527" s="160" t="s">
        <v>142</v>
      </c>
    </row>
    <row r="528" spans="1:65" s="14" customFormat="1">
      <c r="B528" s="166"/>
      <c r="D528" s="154" t="s">
        <v>157</v>
      </c>
      <c r="E528" s="167" t="s">
        <v>1</v>
      </c>
      <c r="F528" s="168" t="s">
        <v>831</v>
      </c>
      <c r="H528" s="169">
        <v>22.67</v>
      </c>
      <c r="I528" s="170"/>
      <c r="L528" s="166"/>
      <c r="M528" s="171"/>
      <c r="N528" s="172"/>
      <c r="O528" s="172"/>
      <c r="P528" s="172"/>
      <c r="Q528" s="172"/>
      <c r="R528" s="172"/>
      <c r="S528" s="172"/>
      <c r="T528" s="173"/>
      <c r="AT528" s="167" t="s">
        <v>157</v>
      </c>
      <c r="AU528" s="167" t="s">
        <v>86</v>
      </c>
      <c r="AV528" s="14" t="s">
        <v>86</v>
      </c>
      <c r="AW528" s="14" t="s">
        <v>32</v>
      </c>
      <c r="AX528" s="14" t="s">
        <v>76</v>
      </c>
      <c r="AY528" s="167" t="s">
        <v>142</v>
      </c>
    </row>
    <row r="529" spans="1:65" s="15" customFormat="1">
      <c r="B529" s="174"/>
      <c r="D529" s="154" t="s">
        <v>157</v>
      </c>
      <c r="E529" s="175" t="s">
        <v>1</v>
      </c>
      <c r="F529" s="176" t="s">
        <v>162</v>
      </c>
      <c r="H529" s="177">
        <v>22.67</v>
      </c>
      <c r="I529" s="178"/>
      <c r="L529" s="174"/>
      <c r="M529" s="179"/>
      <c r="N529" s="180"/>
      <c r="O529" s="180"/>
      <c r="P529" s="180"/>
      <c r="Q529" s="180"/>
      <c r="R529" s="180"/>
      <c r="S529" s="180"/>
      <c r="T529" s="181"/>
      <c r="AT529" s="175" t="s">
        <v>157</v>
      </c>
      <c r="AU529" s="175" t="s">
        <v>86</v>
      </c>
      <c r="AV529" s="15" t="s">
        <v>149</v>
      </c>
      <c r="AW529" s="15" t="s">
        <v>32</v>
      </c>
      <c r="AX529" s="15" t="s">
        <v>84</v>
      </c>
      <c r="AY529" s="175" t="s">
        <v>142</v>
      </c>
    </row>
    <row r="530" spans="1:65" s="2" customFormat="1" ht="16.5" customHeight="1">
      <c r="A530" s="33"/>
      <c r="B530" s="140"/>
      <c r="C530" s="141" t="s">
        <v>832</v>
      </c>
      <c r="D530" s="141" t="s">
        <v>144</v>
      </c>
      <c r="E530" s="142" t="s">
        <v>833</v>
      </c>
      <c r="F530" s="143" t="s">
        <v>834</v>
      </c>
      <c r="G530" s="144" t="s">
        <v>200</v>
      </c>
      <c r="H530" s="145">
        <v>0.25</v>
      </c>
      <c r="I530" s="146"/>
      <c r="J530" s="147">
        <f>ROUND(I530*H530,2)</f>
        <v>0</v>
      </c>
      <c r="K530" s="143" t="s">
        <v>148</v>
      </c>
      <c r="L530" s="34"/>
      <c r="M530" s="148" t="s">
        <v>1</v>
      </c>
      <c r="N530" s="149" t="s">
        <v>41</v>
      </c>
      <c r="O530" s="59"/>
      <c r="P530" s="150">
        <f>O530*H530</f>
        <v>0</v>
      </c>
      <c r="Q530" s="150">
        <v>0</v>
      </c>
      <c r="R530" s="150">
        <f>Q530*H530</f>
        <v>0</v>
      </c>
      <c r="S530" s="150">
        <v>0</v>
      </c>
      <c r="T530" s="151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2" t="s">
        <v>229</v>
      </c>
      <c r="AT530" s="152" t="s">
        <v>144</v>
      </c>
      <c r="AU530" s="152" t="s">
        <v>86</v>
      </c>
      <c r="AY530" s="18" t="s">
        <v>142</v>
      </c>
      <c r="BE530" s="153">
        <f>IF(N530="základní",J530,0)</f>
        <v>0</v>
      </c>
      <c r="BF530" s="153">
        <f>IF(N530="snížená",J530,0)</f>
        <v>0</v>
      </c>
      <c r="BG530" s="153">
        <f>IF(N530="zákl. přenesená",J530,0)</f>
        <v>0</v>
      </c>
      <c r="BH530" s="153">
        <f>IF(N530="sníž. přenesená",J530,0)</f>
        <v>0</v>
      </c>
      <c r="BI530" s="153">
        <f>IF(N530="nulová",J530,0)</f>
        <v>0</v>
      </c>
      <c r="BJ530" s="18" t="s">
        <v>84</v>
      </c>
      <c r="BK530" s="153">
        <f>ROUND(I530*H530,2)</f>
        <v>0</v>
      </c>
      <c r="BL530" s="18" t="s">
        <v>229</v>
      </c>
      <c r="BM530" s="152" t="s">
        <v>835</v>
      </c>
    </row>
    <row r="531" spans="1:65" s="12" customFormat="1" ht="22.9" customHeight="1">
      <c r="B531" s="127"/>
      <c r="D531" s="128" t="s">
        <v>75</v>
      </c>
      <c r="E531" s="138" t="s">
        <v>836</v>
      </c>
      <c r="F531" s="138" t="s">
        <v>837</v>
      </c>
      <c r="I531" s="130"/>
      <c r="J531" s="139">
        <f>BK531</f>
        <v>0</v>
      </c>
      <c r="L531" s="127"/>
      <c r="M531" s="132"/>
      <c r="N531" s="133"/>
      <c r="O531" s="133"/>
      <c r="P531" s="134">
        <f>SUM(P532:P543)</f>
        <v>0</v>
      </c>
      <c r="Q531" s="133"/>
      <c r="R531" s="134">
        <f>SUM(R532:R543)</f>
        <v>0.63073374999999998</v>
      </c>
      <c r="S531" s="133"/>
      <c r="T531" s="135">
        <f>SUM(T532:T543)</f>
        <v>0</v>
      </c>
      <c r="AR531" s="128" t="s">
        <v>86</v>
      </c>
      <c r="AT531" s="136" t="s">
        <v>75</v>
      </c>
      <c r="AU531" s="136" t="s">
        <v>84</v>
      </c>
      <c r="AY531" s="128" t="s">
        <v>142</v>
      </c>
      <c r="BK531" s="137">
        <f>SUM(BK532:BK543)</f>
        <v>0</v>
      </c>
    </row>
    <row r="532" spans="1:65" s="2" customFormat="1" ht="16.5" customHeight="1">
      <c r="A532" s="33"/>
      <c r="B532" s="140"/>
      <c r="C532" s="141" t="s">
        <v>838</v>
      </c>
      <c r="D532" s="141" t="s">
        <v>144</v>
      </c>
      <c r="E532" s="142" t="s">
        <v>839</v>
      </c>
      <c r="F532" s="143" t="s">
        <v>840</v>
      </c>
      <c r="G532" s="144" t="s">
        <v>147</v>
      </c>
      <c r="H532" s="145">
        <v>31</v>
      </c>
      <c r="I532" s="146"/>
      <c r="J532" s="147">
        <f>ROUND(I532*H532,2)</f>
        <v>0</v>
      </c>
      <c r="K532" s="143" t="s">
        <v>148</v>
      </c>
      <c r="L532" s="34"/>
      <c r="M532" s="148" t="s">
        <v>1</v>
      </c>
      <c r="N532" s="149" t="s">
        <v>41</v>
      </c>
      <c r="O532" s="59"/>
      <c r="P532" s="150">
        <f>O532*H532</f>
        <v>0</v>
      </c>
      <c r="Q532" s="150">
        <v>2.9999999999999997E-4</v>
      </c>
      <c r="R532" s="150">
        <f>Q532*H532</f>
        <v>9.2999999999999992E-3</v>
      </c>
      <c r="S532" s="150">
        <v>0</v>
      </c>
      <c r="T532" s="151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52" t="s">
        <v>229</v>
      </c>
      <c r="AT532" s="152" t="s">
        <v>144</v>
      </c>
      <c r="AU532" s="152" t="s">
        <v>86</v>
      </c>
      <c r="AY532" s="18" t="s">
        <v>142</v>
      </c>
      <c r="BE532" s="153">
        <f>IF(N532="základní",J532,0)</f>
        <v>0</v>
      </c>
      <c r="BF532" s="153">
        <f>IF(N532="snížená",J532,0)</f>
        <v>0</v>
      </c>
      <c r="BG532" s="153">
        <f>IF(N532="zákl. přenesená",J532,0)</f>
        <v>0</v>
      </c>
      <c r="BH532" s="153">
        <f>IF(N532="sníž. přenesená",J532,0)</f>
        <v>0</v>
      </c>
      <c r="BI532" s="153">
        <f>IF(N532="nulová",J532,0)</f>
        <v>0</v>
      </c>
      <c r="BJ532" s="18" t="s">
        <v>84</v>
      </c>
      <c r="BK532" s="153">
        <f>ROUND(I532*H532,2)</f>
        <v>0</v>
      </c>
      <c r="BL532" s="18" t="s">
        <v>229</v>
      </c>
      <c r="BM532" s="152" t="s">
        <v>841</v>
      </c>
    </row>
    <row r="533" spans="1:65" s="2" customFormat="1" ht="16.5" customHeight="1">
      <c r="A533" s="33"/>
      <c r="B533" s="140"/>
      <c r="C533" s="141" t="s">
        <v>842</v>
      </c>
      <c r="D533" s="141" t="s">
        <v>144</v>
      </c>
      <c r="E533" s="142" t="s">
        <v>843</v>
      </c>
      <c r="F533" s="143" t="s">
        <v>844</v>
      </c>
      <c r="G533" s="144" t="s">
        <v>276</v>
      </c>
      <c r="H533" s="145">
        <v>15.5</v>
      </c>
      <c r="I533" s="146"/>
      <c r="J533" s="147">
        <f>ROUND(I533*H533,2)</f>
        <v>0</v>
      </c>
      <c r="K533" s="143" t="s">
        <v>148</v>
      </c>
      <c r="L533" s="34"/>
      <c r="M533" s="148" t="s">
        <v>1</v>
      </c>
      <c r="N533" s="149" t="s">
        <v>41</v>
      </c>
      <c r="O533" s="59"/>
      <c r="P533" s="150">
        <f>O533*H533</f>
        <v>0</v>
      </c>
      <c r="Q533" s="150">
        <v>3.2000000000000003E-4</v>
      </c>
      <c r="R533" s="150">
        <f>Q533*H533</f>
        <v>4.96E-3</v>
      </c>
      <c r="S533" s="150">
        <v>0</v>
      </c>
      <c r="T533" s="151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52" t="s">
        <v>229</v>
      </c>
      <c r="AT533" s="152" t="s">
        <v>144</v>
      </c>
      <c r="AU533" s="152" t="s">
        <v>86</v>
      </c>
      <c r="AY533" s="18" t="s">
        <v>142</v>
      </c>
      <c r="BE533" s="153">
        <f>IF(N533="základní",J533,0)</f>
        <v>0</v>
      </c>
      <c r="BF533" s="153">
        <f>IF(N533="snížená",J533,0)</f>
        <v>0</v>
      </c>
      <c r="BG533" s="153">
        <f>IF(N533="zákl. přenesená",J533,0)</f>
        <v>0</v>
      </c>
      <c r="BH533" s="153">
        <f>IF(N533="sníž. přenesená",J533,0)</f>
        <v>0</v>
      </c>
      <c r="BI533" s="153">
        <f>IF(N533="nulová",J533,0)</f>
        <v>0</v>
      </c>
      <c r="BJ533" s="18" t="s">
        <v>84</v>
      </c>
      <c r="BK533" s="153">
        <f>ROUND(I533*H533,2)</f>
        <v>0</v>
      </c>
      <c r="BL533" s="18" t="s">
        <v>229</v>
      </c>
      <c r="BM533" s="152" t="s">
        <v>845</v>
      </c>
    </row>
    <row r="534" spans="1:65" s="2" customFormat="1" ht="16.5" customHeight="1">
      <c r="A534" s="33"/>
      <c r="B534" s="140"/>
      <c r="C534" s="141" t="s">
        <v>846</v>
      </c>
      <c r="D534" s="141" t="s">
        <v>144</v>
      </c>
      <c r="E534" s="142" t="s">
        <v>847</v>
      </c>
      <c r="F534" s="143" t="s">
        <v>848</v>
      </c>
      <c r="G534" s="144" t="s">
        <v>147</v>
      </c>
      <c r="H534" s="145">
        <v>31</v>
      </c>
      <c r="I534" s="146"/>
      <c r="J534" s="147">
        <f>ROUND(I534*H534,2)</f>
        <v>0</v>
      </c>
      <c r="K534" s="143" t="s">
        <v>148</v>
      </c>
      <c r="L534" s="34"/>
      <c r="M534" s="148" t="s">
        <v>1</v>
      </c>
      <c r="N534" s="149" t="s">
        <v>41</v>
      </c>
      <c r="O534" s="59"/>
      <c r="P534" s="150">
        <f>O534*H534</f>
        <v>0</v>
      </c>
      <c r="Q534" s="150">
        <v>6.0000000000000001E-3</v>
      </c>
      <c r="R534" s="150">
        <f>Q534*H534</f>
        <v>0.186</v>
      </c>
      <c r="S534" s="150">
        <v>0</v>
      </c>
      <c r="T534" s="151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52" t="s">
        <v>229</v>
      </c>
      <c r="AT534" s="152" t="s">
        <v>144</v>
      </c>
      <c r="AU534" s="152" t="s">
        <v>86</v>
      </c>
      <c r="AY534" s="18" t="s">
        <v>142</v>
      </c>
      <c r="BE534" s="153">
        <f>IF(N534="základní",J534,0)</f>
        <v>0</v>
      </c>
      <c r="BF534" s="153">
        <f>IF(N534="snížená",J534,0)</f>
        <v>0</v>
      </c>
      <c r="BG534" s="153">
        <f>IF(N534="zákl. přenesená",J534,0)</f>
        <v>0</v>
      </c>
      <c r="BH534" s="153">
        <f>IF(N534="sníž. přenesená",J534,0)</f>
        <v>0</v>
      </c>
      <c r="BI534" s="153">
        <f>IF(N534="nulová",J534,0)</f>
        <v>0</v>
      </c>
      <c r="BJ534" s="18" t="s">
        <v>84</v>
      </c>
      <c r="BK534" s="153">
        <f>ROUND(I534*H534,2)</f>
        <v>0</v>
      </c>
      <c r="BL534" s="18" t="s">
        <v>229</v>
      </c>
      <c r="BM534" s="152" t="s">
        <v>849</v>
      </c>
    </row>
    <row r="535" spans="1:65" s="2" customFormat="1" ht="39">
      <c r="A535" s="33"/>
      <c r="B535" s="34"/>
      <c r="C535" s="33"/>
      <c r="D535" s="154" t="s">
        <v>155</v>
      </c>
      <c r="E535" s="33"/>
      <c r="F535" s="155" t="s">
        <v>850</v>
      </c>
      <c r="G535" s="33"/>
      <c r="H535" s="33"/>
      <c r="I535" s="156"/>
      <c r="J535" s="33"/>
      <c r="K535" s="33"/>
      <c r="L535" s="34"/>
      <c r="M535" s="157"/>
      <c r="N535" s="158"/>
      <c r="O535" s="59"/>
      <c r="P535" s="59"/>
      <c r="Q535" s="59"/>
      <c r="R535" s="59"/>
      <c r="S535" s="59"/>
      <c r="T535" s="60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18" t="s">
        <v>155</v>
      </c>
      <c r="AU535" s="18" t="s">
        <v>86</v>
      </c>
    </row>
    <row r="536" spans="1:65" s="2" customFormat="1" ht="16.5" customHeight="1">
      <c r="A536" s="33"/>
      <c r="B536" s="140"/>
      <c r="C536" s="182" t="s">
        <v>851</v>
      </c>
      <c r="D536" s="182" t="s">
        <v>197</v>
      </c>
      <c r="E536" s="183" t="s">
        <v>852</v>
      </c>
      <c r="F536" s="184" t="s">
        <v>853</v>
      </c>
      <c r="G536" s="185" t="s">
        <v>147</v>
      </c>
      <c r="H536" s="186">
        <v>34.1</v>
      </c>
      <c r="I536" s="187"/>
      <c r="J536" s="188">
        <f>ROUND(I536*H536,2)</f>
        <v>0</v>
      </c>
      <c r="K536" s="184" t="s">
        <v>153</v>
      </c>
      <c r="L536" s="189"/>
      <c r="M536" s="190" t="s">
        <v>1</v>
      </c>
      <c r="N536" s="191" t="s">
        <v>41</v>
      </c>
      <c r="O536" s="59"/>
      <c r="P536" s="150">
        <f>O536*H536</f>
        <v>0</v>
      </c>
      <c r="Q536" s="150">
        <v>1.26E-2</v>
      </c>
      <c r="R536" s="150">
        <f>Q536*H536</f>
        <v>0.42966000000000004</v>
      </c>
      <c r="S536" s="150">
        <v>0</v>
      </c>
      <c r="T536" s="151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2" t="s">
        <v>305</v>
      </c>
      <c r="AT536" s="152" t="s">
        <v>197</v>
      </c>
      <c r="AU536" s="152" t="s">
        <v>86</v>
      </c>
      <c r="AY536" s="18" t="s">
        <v>142</v>
      </c>
      <c r="BE536" s="153">
        <f>IF(N536="základní",J536,0)</f>
        <v>0</v>
      </c>
      <c r="BF536" s="153">
        <f>IF(N536="snížená",J536,0)</f>
        <v>0</v>
      </c>
      <c r="BG536" s="153">
        <f>IF(N536="zákl. přenesená",J536,0)</f>
        <v>0</v>
      </c>
      <c r="BH536" s="153">
        <f>IF(N536="sníž. přenesená",J536,0)</f>
        <v>0</v>
      </c>
      <c r="BI536" s="153">
        <f>IF(N536="nulová",J536,0)</f>
        <v>0</v>
      </c>
      <c r="BJ536" s="18" t="s">
        <v>84</v>
      </c>
      <c r="BK536" s="153">
        <f>ROUND(I536*H536,2)</f>
        <v>0</v>
      </c>
      <c r="BL536" s="18" t="s">
        <v>229</v>
      </c>
      <c r="BM536" s="152" t="s">
        <v>854</v>
      </c>
    </row>
    <row r="537" spans="1:65" s="2" customFormat="1" ht="48.75">
      <c r="A537" s="33"/>
      <c r="B537" s="34"/>
      <c r="C537" s="33"/>
      <c r="D537" s="154" t="s">
        <v>155</v>
      </c>
      <c r="E537" s="33"/>
      <c r="F537" s="155" t="s">
        <v>855</v>
      </c>
      <c r="G537" s="33"/>
      <c r="H537" s="33"/>
      <c r="I537" s="156"/>
      <c r="J537" s="33"/>
      <c r="K537" s="33"/>
      <c r="L537" s="34"/>
      <c r="M537" s="157"/>
      <c r="N537" s="158"/>
      <c r="O537" s="59"/>
      <c r="P537" s="59"/>
      <c r="Q537" s="59"/>
      <c r="R537" s="59"/>
      <c r="S537" s="59"/>
      <c r="T537" s="60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8" t="s">
        <v>155</v>
      </c>
      <c r="AU537" s="18" t="s">
        <v>86</v>
      </c>
    </row>
    <row r="538" spans="1:65" s="14" customFormat="1">
      <c r="B538" s="166"/>
      <c r="D538" s="154" t="s">
        <v>157</v>
      </c>
      <c r="F538" s="168" t="s">
        <v>856</v>
      </c>
      <c r="H538" s="169">
        <v>34.1</v>
      </c>
      <c r="I538" s="170"/>
      <c r="L538" s="166"/>
      <c r="M538" s="171"/>
      <c r="N538" s="172"/>
      <c r="O538" s="172"/>
      <c r="P538" s="172"/>
      <c r="Q538" s="172"/>
      <c r="R538" s="172"/>
      <c r="S538" s="172"/>
      <c r="T538" s="173"/>
      <c r="AT538" s="167" t="s">
        <v>157</v>
      </c>
      <c r="AU538" s="167" t="s">
        <v>86</v>
      </c>
      <c r="AV538" s="14" t="s">
        <v>86</v>
      </c>
      <c r="AW538" s="14" t="s">
        <v>3</v>
      </c>
      <c r="AX538" s="14" t="s">
        <v>84</v>
      </c>
      <c r="AY538" s="167" t="s">
        <v>142</v>
      </c>
    </row>
    <row r="539" spans="1:65" s="2" customFormat="1" ht="16.5" customHeight="1">
      <c r="A539" s="33"/>
      <c r="B539" s="140"/>
      <c r="C539" s="141" t="s">
        <v>857</v>
      </c>
      <c r="D539" s="141" t="s">
        <v>144</v>
      </c>
      <c r="E539" s="142" t="s">
        <v>858</v>
      </c>
      <c r="F539" s="143" t="s">
        <v>859</v>
      </c>
      <c r="G539" s="144" t="s">
        <v>147</v>
      </c>
      <c r="H539" s="145">
        <v>31</v>
      </c>
      <c r="I539" s="146"/>
      <c r="J539" s="147">
        <f>ROUND(I539*H539,2)</f>
        <v>0</v>
      </c>
      <c r="K539" s="143" t="s">
        <v>153</v>
      </c>
      <c r="L539" s="34"/>
      <c r="M539" s="148" t="s">
        <v>1</v>
      </c>
      <c r="N539" s="149" t="s">
        <v>41</v>
      </c>
      <c r="O539" s="59"/>
      <c r="P539" s="150">
        <f>O539*H539</f>
        <v>0</v>
      </c>
      <c r="Q539" s="150">
        <v>0</v>
      </c>
      <c r="R539" s="150">
        <f>Q539*H539</f>
        <v>0</v>
      </c>
      <c r="S539" s="150">
        <v>0</v>
      </c>
      <c r="T539" s="151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52" t="s">
        <v>229</v>
      </c>
      <c r="AT539" s="152" t="s">
        <v>144</v>
      </c>
      <c r="AU539" s="152" t="s">
        <v>86</v>
      </c>
      <c r="AY539" s="18" t="s">
        <v>142</v>
      </c>
      <c r="BE539" s="153">
        <f>IF(N539="základní",J539,0)</f>
        <v>0</v>
      </c>
      <c r="BF539" s="153">
        <f>IF(N539="snížená",J539,0)</f>
        <v>0</v>
      </c>
      <c r="BG539" s="153">
        <f>IF(N539="zákl. přenesená",J539,0)</f>
        <v>0</v>
      </c>
      <c r="BH539" s="153">
        <f>IF(N539="sníž. přenesená",J539,0)</f>
        <v>0</v>
      </c>
      <c r="BI539" s="153">
        <f>IF(N539="nulová",J539,0)</f>
        <v>0</v>
      </c>
      <c r="BJ539" s="18" t="s">
        <v>84</v>
      </c>
      <c r="BK539" s="153">
        <f>ROUND(I539*H539,2)</f>
        <v>0</v>
      </c>
      <c r="BL539" s="18" t="s">
        <v>229</v>
      </c>
      <c r="BM539" s="152" t="s">
        <v>860</v>
      </c>
    </row>
    <row r="540" spans="1:65" s="2" customFormat="1" ht="39">
      <c r="A540" s="33"/>
      <c r="B540" s="34"/>
      <c r="C540" s="33"/>
      <c r="D540" s="154" t="s">
        <v>155</v>
      </c>
      <c r="E540" s="33"/>
      <c r="F540" s="155" t="s">
        <v>861</v>
      </c>
      <c r="G540" s="33"/>
      <c r="H540" s="33"/>
      <c r="I540" s="156"/>
      <c r="J540" s="33"/>
      <c r="K540" s="33"/>
      <c r="L540" s="34"/>
      <c r="M540" s="157"/>
      <c r="N540" s="158"/>
      <c r="O540" s="59"/>
      <c r="P540" s="59"/>
      <c r="Q540" s="59"/>
      <c r="R540" s="59"/>
      <c r="S540" s="59"/>
      <c r="T540" s="60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T540" s="18" t="s">
        <v>155</v>
      </c>
      <c r="AU540" s="18" t="s">
        <v>86</v>
      </c>
    </row>
    <row r="541" spans="1:65" s="2" customFormat="1" ht="16.5" customHeight="1">
      <c r="A541" s="33"/>
      <c r="B541" s="140"/>
      <c r="C541" s="141" t="s">
        <v>862</v>
      </c>
      <c r="D541" s="141" t="s">
        <v>144</v>
      </c>
      <c r="E541" s="142" t="s">
        <v>863</v>
      </c>
      <c r="F541" s="143" t="s">
        <v>864</v>
      </c>
      <c r="G541" s="144" t="s">
        <v>276</v>
      </c>
      <c r="H541" s="145">
        <v>27.125</v>
      </c>
      <c r="I541" s="146"/>
      <c r="J541" s="147">
        <f>ROUND(I541*H541,2)</f>
        <v>0</v>
      </c>
      <c r="K541" s="143" t="s">
        <v>148</v>
      </c>
      <c r="L541" s="34"/>
      <c r="M541" s="148" t="s">
        <v>1</v>
      </c>
      <c r="N541" s="149" t="s">
        <v>41</v>
      </c>
      <c r="O541" s="59"/>
      <c r="P541" s="150">
        <f>O541*H541</f>
        <v>0</v>
      </c>
      <c r="Q541" s="150">
        <v>3.0000000000000001E-5</v>
      </c>
      <c r="R541" s="150">
        <f>Q541*H541</f>
        <v>8.1375000000000002E-4</v>
      </c>
      <c r="S541" s="150">
        <v>0</v>
      </c>
      <c r="T541" s="151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52" t="s">
        <v>149</v>
      </c>
      <c r="AT541" s="152" t="s">
        <v>144</v>
      </c>
      <c r="AU541" s="152" t="s">
        <v>86</v>
      </c>
      <c r="AY541" s="18" t="s">
        <v>142</v>
      </c>
      <c r="BE541" s="153">
        <f>IF(N541="základní",J541,0)</f>
        <v>0</v>
      </c>
      <c r="BF541" s="153">
        <f>IF(N541="snížená",J541,0)</f>
        <v>0</v>
      </c>
      <c r="BG541" s="153">
        <f>IF(N541="zákl. přenesená",J541,0)</f>
        <v>0</v>
      </c>
      <c r="BH541" s="153">
        <f>IF(N541="sníž. přenesená",J541,0)</f>
        <v>0</v>
      </c>
      <c r="BI541" s="153">
        <f>IF(N541="nulová",J541,0)</f>
        <v>0</v>
      </c>
      <c r="BJ541" s="18" t="s">
        <v>84</v>
      </c>
      <c r="BK541" s="153">
        <f>ROUND(I541*H541,2)</f>
        <v>0</v>
      </c>
      <c r="BL541" s="18" t="s">
        <v>149</v>
      </c>
      <c r="BM541" s="152" t="s">
        <v>865</v>
      </c>
    </row>
    <row r="542" spans="1:65" s="14" customFormat="1">
      <c r="B542" s="166"/>
      <c r="D542" s="154" t="s">
        <v>157</v>
      </c>
      <c r="F542" s="168" t="s">
        <v>866</v>
      </c>
      <c r="H542" s="169">
        <v>27.125</v>
      </c>
      <c r="I542" s="170"/>
      <c r="L542" s="166"/>
      <c r="M542" s="171"/>
      <c r="N542" s="172"/>
      <c r="O542" s="172"/>
      <c r="P542" s="172"/>
      <c r="Q542" s="172"/>
      <c r="R542" s="172"/>
      <c r="S542" s="172"/>
      <c r="T542" s="173"/>
      <c r="AT542" s="167" t="s">
        <v>157</v>
      </c>
      <c r="AU542" s="167" t="s">
        <v>86</v>
      </c>
      <c r="AV542" s="14" t="s">
        <v>86</v>
      </c>
      <c r="AW542" s="14" t="s">
        <v>3</v>
      </c>
      <c r="AX542" s="14" t="s">
        <v>84</v>
      </c>
      <c r="AY542" s="167" t="s">
        <v>142</v>
      </c>
    </row>
    <row r="543" spans="1:65" s="2" customFormat="1" ht="16.5" customHeight="1">
      <c r="A543" s="33"/>
      <c r="B543" s="140"/>
      <c r="C543" s="141" t="s">
        <v>867</v>
      </c>
      <c r="D543" s="141" t="s">
        <v>144</v>
      </c>
      <c r="E543" s="142" t="s">
        <v>868</v>
      </c>
      <c r="F543" s="143" t="s">
        <v>869</v>
      </c>
      <c r="G543" s="144" t="s">
        <v>200</v>
      </c>
      <c r="H543" s="145">
        <v>0.63</v>
      </c>
      <c r="I543" s="146"/>
      <c r="J543" s="147">
        <f>ROUND(I543*H543,2)</f>
        <v>0</v>
      </c>
      <c r="K543" s="143" t="s">
        <v>148</v>
      </c>
      <c r="L543" s="34"/>
      <c r="M543" s="148" t="s">
        <v>1</v>
      </c>
      <c r="N543" s="149" t="s">
        <v>41</v>
      </c>
      <c r="O543" s="59"/>
      <c r="P543" s="150">
        <f>O543*H543</f>
        <v>0</v>
      </c>
      <c r="Q543" s="150">
        <v>0</v>
      </c>
      <c r="R543" s="150">
        <f>Q543*H543</f>
        <v>0</v>
      </c>
      <c r="S543" s="150">
        <v>0</v>
      </c>
      <c r="T543" s="151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52" t="s">
        <v>229</v>
      </c>
      <c r="AT543" s="152" t="s">
        <v>144</v>
      </c>
      <c r="AU543" s="152" t="s">
        <v>86</v>
      </c>
      <c r="AY543" s="18" t="s">
        <v>142</v>
      </c>
      <c r="BE543" s="153">
        <f>IF(N543="základní",J543,0)</f>
        <v>0</v>
      </c>
      <c r="BF543" s="153">
        <f>IF(N543="snížená",J543,0)</f>
        <v>0</v>
      </c>
      <c r="BG543" s="153">
        <f>IF(N543="zákl. přenesená",J543,0)</f>
        <v>0</v>
      </c>
      <c r="BH543" s="153">
        <f>IF(N543="sníž. přenesená",J543,0)</f>
        <v>0</v>
      </c>
      <c r="BI543" s="153">
        <f>IF(N543="nulová",J543,0)</f>
        <v>0</v>
      </c>
      <c r="BJ543" s="18" t="s">
        <v>84</v>
      </c>
      <c r="BK543" s="153">
        <f>ROUND(I543*H543,2)</f>
        <v>0</v>
      </c>
      <c r="BL543" s="18" t="s">
        <v>229</v>
      </c>
      <c r="BM543" s="152" t="s">
        <v>870</v>
      </c>
    </row>
    <row r="544" spans="1:65" s="12" customFormat="1" ht="22.9" customHeight="1">
      <c r="B544" s="127"/>
      <c r="D544" s="128" t="s">
        <v>75</v>
      </c>
      <c r="E544" s="138" t="s">
        <v>871</v>
      </c>
      <c r="F544" s="138" t="s">
        <v>872</v>
      </c>
      <c r="I544" s="130"/>
      <c r="J544" s="139">
        <f>BK544</f>
        <v>0</v>
      </c>
      <c r="L544" s="127"/>
      <c r="M544" s="132"/>
      <c r="N544" s="133"/>
      <c r="O544" s="133"/>
      <c r="P544" s="134">
        <f>SUM(P545:P556)</f>
        <v>0</v>
      </c>
      <c r="Q544" s="133"/>
      <c r="R544" s="134">
        <f>SUM(R545:R556)</f>
        <v>5.9240500000000001E-2</v>
      </c>
      <c r="S544" s="133"/>
      <c r="T544" s="135">
        <f>SUM(T545:T556)</f>
        <v>0</v>
      </c>
      <c r="AR544" s="128" t="s">
        <v>86</v>
      </c>
      <c r="AT544" s="136" t="s">
        <v>75</v>
      </c>
      <c r="AU544" s="136" t="s">
        <v>84</v>
      </c>
      <c r="AY544" s="128" t="s">
        <v>142</v>
      </c>
      <c r="BK544" s="137">
        <f>SUM(BK545:BK556)</f>
        <v>0</v>
      </c>
    </row>
    <row r="545" spans="1:65" s="2" customFormat="1" ht="16.5" customHeight="1">
      <c r="A545" s="33"/>
      <c r="B545" s="140"/>
      <c r="C545" s="141" t="s">
        <v>873</v>
      </c>
      <c r="D545" s="141" t="s">
        <v>144</v>
      </c>
      <c r="E545" s="142" t="s">
        <v>874</v>
      </c>
      <c r="F545" s="143" t="s">
        <v>875</v>
      </c>
      <c r="G545" s="144" t="s">
        <v>147</v>
      </c>
      <c r="H545" s="145">
        <v>109.9</v>
      </c>
      <c r="I545" s="146"/>
      <c r="J545" s="147">
        <f>ROUND(I545*H545,2)</f>
        <v>0</v>
      </c>
      <c r="K545" s="143" t="s">
        <v>148</v>
      </c>
      <c r="L545" s="34"/>
      <c r="M545" s="148" t="s">
        <v>1</v>
      </c>
      <c r="N545" s="149" t="s">
        <v>41</v>
      </c>
      <c r="O545" s="59"/>
      <c r="P545" s="150">
        <f>O545*H545</f>
        <v>0</v>
      </c>
      <c r="Q545" s="150">
        <v>6.0000000000000002E-5</v>
      </c>
      <c r="R545" s="150">
        <f>Q545*H545</f>
        <v>6.5940000000000009E-3</v>
      </c>
      <c r="S545" s="150">
        <v>0</v>
      </c>
      <c r="T545" s="151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52" t="s">
        <v>229</v>
      </c>
      <c r="AT545" s="152" t="s">
        <v>144</v>
      </c>
      <c r="AU545" s="152" t="s">
        <v>86</v>
      </c>
      <c r="AY545" s="18" t="s">
        <v>142</v>
      </c>
      <c r="BE545" s="153">
        <f>IF(N545="základní",J545,0)</f>
        <v>0</v>
      </c>
      <c r="BF545" s="153">
        <f>IF(N545="snížená",J545,0)</f>
        <v>0</v>
      </c>
      <c r="BG545" s="153">
        <f>IF(N545="zákl. přenesená",J545,0)</f>
        <v>0</v>
      </c>
      <c r="BH545" s="153">
        <f>IF(N545="sníž. přenesená",J545,0)</f>
        <v>0</v>
      </c>
      <c r="BI545" s="153">
        <f>IF(N545="nulová",J545,0)</f>
        <v>0</v>
      </c>
      <c r="BJ545" s="18" t="s">
        <v>84</v>
      </c>
      <c r="BK545" s="153">
        <f>ROUND(I545*H545,2)</f>
        <v>0</v>
      </c>
      <c r="BL545" s="18" t="s">
        <v>229</v>
      </c>
      <c r="BM545" s="152" t="s">
        <v>876</v>
      </c>
    </row>
    <row r="546" spans="1:65" s="14" customFormat="1">
      <c r="B546" s="166"/>
      <c r="D546" s="154" t="s">
        <v>157</v>
      </c>
      <c r="E546" s="167" t="s">
        <v>1</v>
      </c>
      <c r="F546" s="168" t="s">
        <v>877</v>
      </c>
      <c r="H546" s="169">
        <v>109.9</v>
      </c>
      <c r="I546" s="170"/>
      <c r="L546" s="166"/>
      <c r="M546" s="171"/>
      <c r="N546" s="172"/>
      <c r="O546" s="172"/>
      <c r="P546" s="172"/>
      <c r="Q546" s="172"/>
      <c r="R546" s="172"/>
      <c r="S546" s="172"/>
      <c r="T546" s="173"/>
      <c r="AT546" s="167" t="s">
        <v>157</v>
      </c>
      <c r="AU546" s="167" t="s">
        <v>86</v>
      </c>
      <c r="AV546" s="14" t="s">
        <v>86</v>
      </c>
      <c r="AW546" s="14" t="s">
        <v>32</v>
      </c>
      <c r="AX546" s="14" t="s">
        <v>76</v>
      </c>
      <c r="AY546" s="167" t="s">
        <v>142</v>
      </c>
    </row>
    <row r="547" spans="1:65" s="15" customFormat="1">
      <c r="B547" s="174"/>
      <c r="D547" s="154" t="s">
        <v>157</v>
      </c>
      <c r="E547" s="175" t="s">
        <v>1</v>
      </c>
      <c r="F547" s="176" t="s">
        <v>162</v>
      </c>
      <c r="H547" s="177">
        <v>109.9</v>
      </c>
      <c r="I547" s="178"/>
      <c r="L547" s="174"/>
      <c r="M547" s="179"/>
      <c r="N547" s="180"/>
      <c r="O547" s="180"/>
      <c r="P547" s="180"/>
      <c r="Q547" s="180"/>
      <c r="R547" s="180"/>
      <c r="S547" s="180"/>
      <c r="T547" s="181"/>
      <c r="AT547" s="175" t="s">
        <v>157</v>
      </c>
      <c r="AU547" s="175" t="s">
        <v>86</v>
      </c>
      <c r="AV547" s="15" t="s">
        <v>149</v>
      </c>
      <c r="AW547" s="15" t="s">
        <v>32</v>
      </c>
      <c r="AX547" s="15" t="s">
        <v>84</v>
      </c>
      <c r="AY547" s="175" t="s">
        <v>142</v>
      </c>
    </row>
    <row r="548" spans="1:65" s="2" customFormat="1" ht="16.5" customHeight="1">
      <c r="A548" s="33"/>
      <c r="B548" s="140"/>
      <c r="C548" s="141" t="s">
        <v>878</v>
      </c>
      <c r="D548" s="141" t="s">
        <v>144</v>
      </c>
      <c r="E548" s="142" t="s">
        <v>879</v>
      </c>
      <c r="F548" s="143" t="s">
        <v>880</v>
      </c>
      <c r="G548" s="144" t="s">
        <v>147</v>
      </c>
      <c r="H548" s="145">
        <v>109.9</v>
      </c>
      <c r="I548" s="146"/>
      <c r="J548" s="147">
        <f>ROUND(I548*H548,2)</f>
        <v>0</v>
      </c>
      <c r="K548" s="143" t="s">
        <v>148</v>
      </c>
      <c r="L548" s="34"/>
      <c r="M548" s="148" t="s">
        <v>1</v>
      </c>
      <c r="N548" s="149" t="s">
        <v>41</v>
      </c>
      <c r="O548" s="59"/>
      <c r="P548" s="150">
        <f>O548*H548</f>
        <v>0</v>
      </c>
      <c r="Q548" s="150">
        <v>0</v>
      </c>
      <c r="R548" s="150">
        <f>Q548*H548</f>
        <v>0</v>
      </c>
      <c r="S548" s="150">
        <v>0</v>
      </c>
      <c r="T548" s="151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52" t="s">
        <v>229</v>
      </c>
      <c r="AT548" s="152" t="s">
        <v>144</v>
      </c>
      <c r="AU548" s="152" t="s">
        <v>86</v>
      </c>
      <c r="AY548" s="18" t="s">
        <v>142</v>
      </c>
      <c r="BE548" s="153">
        <f>IF(N548="základní",J548,0)</f>
        <v>0</v>
      </c>
      <c r="BF548" s="153">
        <f>IF(N548="snížená",J548,0)</f>
        <v>0</v>
      </c>
      <c r="BG548" s="153">
        <f>IF(N548="zákl. přenesená",J548,0)</f>
        <v>0</v>
      </c>
      <c r="BH548" s="153">
        <f>IF(N548="sníž. přenesená",J548,0)</f>
        <v>0</v>
      </c>
      <c r="BI548" s="153">
        <f>IF(N548="nulová",J548,0)</f>
        <v>0</v>
      </c>
      <c r="BJ548" s="18" t="s">
        <v>84</v>
      </c>
      <c r="BK548" s="153">
        <f>ROUND(I548*H548,2)</f>
        <v>0</v>
      </c>
      <c r="BL548" s="18" t="s">
        <v>229</v>
      </c>
      <c r="BM548" s="152" t="s">
        <v>881</v>
      </c>
    </row>
    <row r="549" spans="1:65" s="14" customFormat="1">
      <c r="B549" s="166"/>
      <c r="D549" s="154" t="s">
        <v>157</v>
      </c>
      <c r="E549" s="167" t="s">
        <v>1</v>
      </c>
      <c r="F549" s="168" t="s">
        <v>877</v>
      </c>
      <c r="H549" s="169">
        <v>109.9</v>
      </c>
      <c r="I549" s="170"/>
      <c r="L549" s="166"/>
      <c r="M549" s="171"/>
      <c r="N549" s="172"/>
      <c r="O549" s="172"/>
      <c r="P549" s="172"/>
      <c r="Q549" s="172"/>
      <c r="R549" s="172"/>
      <c r="S549" s="172"/>
      <c r="T549" s="173"/>
      <c r="AT549" s="167" t="s">
        <v>157</v>
      </c>
      <c r="AU549" s="167" t="s">
        <v>86</v>
      </c>
      <c r="AV549" s="14" t="s">
        <v>86</v>
      </c>
      <c r="AW549" s="14" t="s">
        <v>32</v>
      </c>
      <c r="AX549" s="14" t="s">
        <v>76</v>
      </c>
      <c r="AY549" s="167" t="s">
        <v>142</v>
      </c>
    </row>
    <row r="550" spans="1:65" s="15" customFormat="1">
      <c r="B550" s="174"/>
      <c r="D550" s="154" t="s">
        <v>157</v>
      </c>
      <c r="E550" s="175" t="s">
        <v>1</v>
      </c>
      <c r="F550" s="176" t="s">
        <v>162</v>
      </c>
      <c r="H550" s="177">
        <v>109.9</v>
      </c>
      <c r="I550" s="178"/>
      <c r="L550" s="174"/>
      <c r="M550" s="179"/>
      <c r="N550" s="180"/>
      <c r="O550" s="180"/>
      <c r="P550" s="180"/>
      <c r="Q550" s="180"/>
      <c r="R550" s="180"/>
      <c r="S550" s="180"/>
      <c r="T550" s="181"/>
      <c r="AT550" s="175" t="s">
        <v>157</v>
      </c>
      <c r="AU550" s="175" t="s">
        <v>86</v>
      </c>
      <c r="AV550" s="15" t="s">
        <v>149</v>
      </c>
      <c r="AW550" s="15" t="s">
        <v>32</v>
      </c>
      <c r="AX550" s="15" t="s">
        <v>84</v>
      </c>
      <c r="AY550" s="175" t="s">
        <v>142</v>
      </c>
    </row>
    <row r="551" spans="1:65" s="2" customFormat="1" ht="16.5" customHeight="1">
      <c r="A551" s="33"/>
      <c r="B551" s="140"/>
      <c r="C551" s="141" t="s">
        <v>882</v>
      </c>
      <c r="D551" s="141" t="s">
        <v>144</v>
      </c>
      <c r="E551" s="142" t="s">
        <v>883</v>
      </c>
      <c r="F551" s="143" t="s">
        <v>884</v>
      </c>
      <c r="G551" s="144" t="s">
        <v>147</v>
      </c>
      <c r="H551" s="145">
        <v>109.9</v>
      </c>
      <c r="I551" s="146"/>
      <c r="J551" s="147">
        <f>ROUND(I551*H551,2)</f>
        <v>0</v>
      </c>
      <c r="K551" s="143" t="s">
        <v>148</v>
      </c>
      <c r="L551" s="34"/>
      <c r="M551" s="148" t="s">
        <v>1</v>
      </c>
      <c r="N551" s="149" t="s">
        <v>41</v>
      </c>
      <c r="O551" s="59"/>
      <c r="P551" s="150">
        <f>O551*H551</f>
        <v>0</v>
      </c>
      <c r="Q551" s="150">
        <v>1.7000000000000001E-4</v>
      </c>
      <c r="R551" s="150">
        <f>Q551*H551</f>
        <v>1.8683000000000002E-2</v>
      </c>
      <c r="S551" s="150">
        <v>0</v>
      </c>
      <c r="T551" s="151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52" t="s">
        <v>229</v>
      </c>
      <c r="AT551" s="152" t="s">
        <v>144</v>
      </c>
      <c r="AU551" s="152" t="s">
        <v>86</v>
      </c>
      <c r="AY551" s="18" t="s">
        <v>142</v>
      </c>
      <c r="BE551" s="153">
        <f>IF(N551="základní",J551,0)</f>
        <v>0</v>
      </c>
      <c r="BF551" s="153">
        <f>IF(N551="snížená",J551,0)</f>
        <v>0</v>
      </c>
      <c r="BG551" s="153">
        <f>IF(N551="zákl. přenesená",J551,0)</f>
        <v>0</v>
      </c>
      <c r="BH551" s="153">
        <f>IF(N551="sníž. přenesená",J551,0)</f>
        <v>0</v>
      </c>
      <c r="BI551" s="153">
        <f>IF(N551="nulová",J551,0)</f>
        <v>0</v>
      </c>
      <c r="BJ551" s="18" t="s">
        <v>84</v>
      </c>
      <c r="BK551" s="153">
        <f>ROUND(I551*H551,2)</f>
        <v>0</v>
      </c>
      <c r="BL551" s="18" t="s">
        <v>229</v>
      </c>
      <c r="BM551" s="152" t="s">
        <v>885</v>
      </c>
    </row>
    <row r="552" spans="1:65" s="14" customFormat="1">
      <c r="B552" s="166"/>
      <c r="D552" s="154" t="s">
        <v>157</v>
      </c>
      <c r="E552" s="167" t="s">
        <v>1</v>
      </c>
      <c r="F552" s="168" t="s">
        <v>877</v>
      </c>
      <c r="H552" s="169">
        <v>109.9</v>
      </c>
      <c r="I552" s="170"/>
      <c r="L552" s="166"/>
      <c r="M552" s="171"/>
      <c r="N552" s="172"/>
      <c r="O552" s="172"/>
      <c r="P552" s="172"/>
      <c r="Q552" s="172"/>
      <c r="R552" s="172"/>
      <c r="S552" s="172"/>
      <c r="T552" s="173"/>
      <c r="AT552" s="167" t="s">
        <v>157</v>
      </c>
      <c r="AU552" s="167" t="s">
        <v>86</v>
      </c>
      <c r="AV552" s="14" t="s">
        <v>86</v>
      </c>
      <c r="AW552" s="14" t="s">
        <v>32</v>
      </c>
      <c r="AX552" s="14" t="s">
        <v>76</v>
      </c>
      <c r="AY552" s="167" t="s">
        <v>142</v>
      </c>
    </row>
    <row r="553" spans="1:65" s="15" customFormat="1">
      <c r="B553" s="174"/>
      <c r="D553" s="154" t="s">
        <v>157</v>
      </c>
      <c r="E553" s="175" t="s">
        <v>1</v>
      </c>
      <c r="F553" s="176" t="s">
        <v>162</v>
      </c>
      <c r="H553" s="177">
        <v>109.9</v>
      </c>
      <c r="I553" s="178"/>
      <c r="L553" s="174"/>
      <c r="M553" s="179"/>
      <c r="N553" s="180"/>
      <c r="O553" s="180"/>
      <c r="P553" s="180"/>
      <c r="Q553" s="180"/>
      <c r="R553" s="180"/>
      <c r="S553" s="180"/>
      <c r="T553" s="181"/>
      <c r="AT553" s="175" t="s">
        <v>157</v>
      </c>
      <c r="AU553" s="175" t="s">
        <v>86</v>
      </c>
      <c r="AV553" s="15" t="s">
        <v>149</v>
      </c>
      <c r="AW553" s="15" t="s">
        <v>32</v>
      </c>
      <c r="AX553" s="15" t="s">
        <v>84</v>
      </c>
      <c r="AY553" s="175" t="s">
        <v>142</v>
      </c>
    </row>
    <row r="554" spans="1:65" s="2" customFormat="1" ht="16.5" customHeight="1">
      <c r="A554" s="33"/>
      <c r="B554" s="140"/>
      <c r="C554" s="141" t="s">
        <v>886</v>
      </c>
      <c r="D554" s="141" t="s">
        <v>144</v>
      </c>
      <c r="E554" s="142" t="s">
        <v>887</v>
      </c>
      <c r="F554" s="143" t="s">
        <v>888</v>
      </c>
      <c r="G554" s="144" t="s">
        <v>147</v>
      </c>
      <c r="H554" s="145">
        <v>219.8</v>
      </c>
      <c r="I554" s="146"/>
      <c r="J554" s="147">
        <f>ROUND(I554*H554,2)</f>
        <v>0</v>
      </c>
      <c r="K554" s="143" t="s">
        <v>148</v>
      </c>
      <c r="L554" s="34"/>
      <c r="M554" s="148" t="s">
        <v>1</v>
      </c>
      <c r="N554" s="149" t="s">
        <v>41</v>
      </c>
      <c r="O554" s="59"/>
      <c r="P554" s="150">
        <f>O554*H554</f>
        <v>0</v>
      </c>
      <c r="Q554" s="150">
        <v>1.2E-4</v>
      </c>
      <c r="R554" s="150">
        <f>Q554*H554</f>
        <v>2.6376000000000004E-2</v>
      </c>
      <c r="S554" s="150">
        <v>0</v>
      </c>
      <c r="T554" s="151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52" t="s">
        <v>229</v>
      </c>
      <c r="AT554" s="152" t="s">
        <v>144</v>
      </c>
      <c r="AU554" s="152" t="s">
        <v>86</v>
      </c>
      <c r="AY554" s="18" t="s">
        <v>142</v>
      </c>
      <c r="BE554" s="153">
        <f>IF(N554="základní",J554,0)</f>
        <v>0</v>
      </c>
      <c r="BF554" s="153">
        <f>IF(N554="snížená",J554,0)</f>
        <v>0</v>
      </c>
      <c r="BG554" s="153">
        <f>IF(N554="zákl. přenesená",J554,0)</f>
        <v>0</v>
      </c>
      <c r="BH554" s="153">
        <f>IF(N554="sníž. přenesená",J554,0)</f>
        <v>0</v>
      </c>
      <c r="BI554" s="153">
        <f>IF(N554="nulová",J554,0)</f>
        <v>0</v>
      </c>
      <c r="BJ554" s="18" t="s">
        <v>84</v>
      </c>
      <c r="BK554" s="153">
        <f>ROUND(I554*H554,2)</f>
        <v>0</v>
      </c>
      <c r="BL554" s="18" t="s">
        <v>229</v>
      </c>
      <c r="BM554" s="152" t="s">
        <v>889</v>
      </c>
    </row>
    <row r="555" spans="1:65" s="14" customFormat="1">
      <c r="B555" s="166"/>
      <c r="D555" s="154" t="s">
        <v>157</v>
      </c>
      <c r="F555" s="168" t="s">
        <v>890</v>
      </c>
      <c r="H555" s="169">
        <v>219.8</v>
      </c>
      <c r="I555" s="170"/>
      <c r="L555" s="166"/>
      <c r="M555" s="171"/>
      <c r="N555" s="172"/>
      <c r="O555" s="172"/>
      <c r="P555" s="172"/>
      <c r="Q555" s="172"/>
      <c r="R555" s="172"/>
      <c r="S555" s="172"/>
      <c r="T555" s="173"/>
      <c r="AT555" s="167" t="s">
        <v>157</v>
      </c>
      <c r="AU555" s="167" t="s">
        <v>86</v>
      </c>
      <c r="AV555" s="14" t="s">
        <v>86</v>
      </c>
      <c r="AW555" s="14" t="s">
        <v>3</v>
      </c>
      <c r="AX555" s="14" t="s">
        <v>84</v>
      </c>
      <c r="AY555" s="167" t="s">
        <v>142</v>
      </c>
    </row>
    <row r="556" spans="1:65" s="2" customFormat="1" ht="16.5" customHeight="1">
      <c r="A556" s="33"/>
      <c r="B556" s="140"/>
      <c r="C556" s="141" t="s">
        <v>891</v>
      </c>
      <c r="D556" s="141" t="s">
        <v>144</v>
      </c>
      <c r="E556" s="142" t="s">
        <v>892</v>
      </c>
      <c r="F556" s="143" t="s">
        <v>893</v>
      </c>
      <c r="G556" s="144" t="s">
        <v>147</v>
      </c>
      <c r="H556" s="145">
        <v>30.35</v>
      </c>
      <c r="I556" s="146"/>
      <c r="J556" s="147">
        <f>ROUND(I556*H556,2)</f>
        <v>0</v>
      </c>
      <c r="K556" s="143" t="s">
        <v>148</v>
      </c>
      <c r="L556" s="34"/>
      <c r="M556" s="148" t="s">
        <v>1</v>
      </c>
      <c r="N556" s="149" t="s">
        <v>41</v>
      </c>
      <c r="O556" s="59"/>
      <c r="P556" s="150">
        <f>O556*H556</f>
        <v>0</v>
      </c>
      <c r="Q556" s="150">
        <v>2.5000000000000001E-4</v>
      </c>
      <c r="R556" s="150">
        <f>Q556*H556</f>
        <v>7.5875000000000005E-3</v>
      </c>
      <c r="S556" s="150">
        <v>0</v>
      </c>
      <c r="T556" s="151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52" t="s">
        <v>229</v>
      </c>
      <c r="AT556" s="152" t="s">
        <v>144</v>
      </c>
      <c r="AU556" s="152" t="s">
        <v>86</v>
      </c>
      <c r="AY556" s="18" t="s">
        <v>142</v>
      </c>
      <c r="BE556" s="153">
        <f>IF(N556="základní",J556,0)</f>
        <v>0</v>
      </c>
      <c r="BF556" s="153">
        <f>IF(N556="snížená",J556,0)</f>
        <v>0</v>
      </c>
      <c r="BG556" s="153">
        <f>IF(N556="zákl. přenesená",J556,0)</f>
        <v>0</v>
      </c>
      <c r="BH556" s="153">
        <f>IF(N556="sníž. přenesená",J556,0)</f>
        <v>0</v>
      </c>
      <c r="BI556" s="153">
        <f>IF(N556="nulová",J556,0)</f>
        <v>0</v>
      </c>
      <c r="BJ556" s="18" t="s">
        <v>84</v>
      </c>
      <c r="BK556" s="153">
        <f>ROUND(I556*H556,2)</f>
        <v>0</v>
      </c>
      <c r="BL556" s="18" t="s">
        <v>229</v>
      </c>
      <c r="BM556" s="152" t="s">
        <v>894</v>
      </c>
    </row>
    <row r="557" spans="1:65" s="12" customFormat="1" ht="22.9" customHeight="1">
      <c r="B557" s="127"/>
      <c r="D557" s="128" t="s">
        <v>75</v>
      </c>
      <c r="E557" s="138" t="s">
        <v>895</v>
      </c>
      <c r="F557" s="138" t="s">
        <v>896</v>
      </c>
      <c r="I557" s="130"/>
      <c r="J557" s="139">
        <f>BK557</f>
        <v>0</v>
      </c>
      <c r="L557" s="127"/>
      <c r="M557" s="132"/>
      <c r="N557" s="133"/>
      <c r="O557" s="133"/>
      <c r="P557" s="134">
        <f>SUM(P558:P564)</f>
        <v>0</v>
      </c>
      <c r="Q557" s="133"/>
      <c r="R557" s="134">
        <f>SUM(R558:R564)</f>
        <v>0.27736329999999998</v>
      </c>
      <c r="S557" s="133"/>
      <c r="T557" s="135">
        <f>SUM(T558:T564)</f>
        <v>5.7272499999999997E-2</v>
      </c>
      <c r="AR557" s="128" t="s">
        <v>86</v>
      </c>
      <c r="AT557" s="136" t="s">
        <v>75</v>
      </c>
      <c r="AU557" s="136" t="s">
        <v>84</v>
      </c>
      <c r="AY557" s="128" t="s">
        <v>142</v>
      </c>
      <c r="BK557" s="137">
        <f>SUM(BK558:BK564)</f>
        <v>0</v>
      </c>
    </row>
    <row r="558" spans="1:65" s="2" customFormat="1" ht="16.5" customHeight="1">
      <c r="A558" s="33"/>
      <c r="B558" s="140"/>
      <c r="C558" s="141" t="s">
        <v>897</v>
      </c>
      <c r="D558" s="141" t="s">
        <v>144</v>
      </c>
      <c r="E558" s="142" t="s">
        <v>898</v>
      </c>
      <c r="F558" s="143" t="s">
        <v>899</v>
      </c>
      <c r="G558" s="144" t="s">
        <v>147</v>
      </c>
      <c r="H558" s="145">
        <v>184.75</v>
      </c>
      <c r="I558" s="146"/>
      <c r="J558" s="147">
        <f>ROUND(I558*H558,2)</f>
        <v>0</v>
      </c>
      <c r="K558" s="143" t="s">
        <v>148</v>
      </c>
      <c r="L558" s="34"/>
      <c r="M558" s="148" t="s">
        <v>1</v>
      </c>
      <c r="N558" s="149" t="s">
        <v>41</v>
      </c>
      <c r="O558" s="59"/>
      <c r="P558" s="150">
        <f>O558*H558</f>
        <v>0</v>
      </c>
      <c r="Q558" s="150">
        <v>1E-3</v>
      </c>
      <c r="R558" s="150">
        <f>Q558*H558</f>
        <v>0.18475</v>
      </c>
      <c r="S558" s="150">
        <v>3.1E-4</v>
      </c>
      <c r="T558" s="151">
        <f>S558*H558</f>
        <v>5.7272499999999997E-2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2" t="s">
        <v>229</v>
      </c>
      <c r="AT558" s="152" t="s">
        <v>144</v>
      </c>
      <c r="AU558" s="152" t="s">
        <v>86</v>
      </c>
      <c r="AY558" s="18" t="s">
        <v>142</v>
      </c>
      <c r="BE558" s="153">
        <f>IF(N558="základní",J558,0)</f>
        <v>0</v>
      </c>
      <c r="BF558" s="153">
        <f>IF(N558="snížená",J558,0)</f>
        <v>0</v>
      </c>
      <c r="BG558" s="153">
        <f>IF(N558="zákl. přenesená",J558,0)</f>
        <v>0</v>
      </c>
      <c r="BH558" s="153">
        <f>IF(N558="sníž. přenesená",J558,0)</f>
        <v>0</v>
      </c>
      <c r="BI558" s="153">
        <f>IF(N558="nulová",J558,0)</f>
        <v>0</v>
      </c>
      <c r="BJ558" s="18" t="s">
        <v>84</v>
      </c>
      <c r="BK558" s="153">
        <f>ROUND(I558*H558,2)</f>
        <v>0</v>
      </c>
      <c r="BL558" s="18" t="s">
        <v>229</v>
      </c>
      <c r="BM558" s="152" t="s">
        <v>900</v>
      </c>
    </row>
    <row r="559" spans="1:65" s="13" customFormat="1">
      <c r="B559" s="159"/>
      <c r="D559" s="154" t="s">
        <v>157</v>
      </c>
      <c r="E559" s="160" t="s">
        <v>1</v>
      </c>
      <c r="F559" s="161" t="s">
        <v>492</v>
      </c>
      <c r="H559" s="160" t="s">
        <v>1</v>
      </c>
      <c r="I559" s="162"/>
      <c r="L559" s="159"/>
      <c r="M559" s="163"/>
      <c r="N559" s="164"/>
      <c r="O559" s="164"/>
      <c r="P559" s="164"/>
      <c r="Q559" s="164"/>
      <c r="R559" s="164"/>
      <c r="S559" s="164"/>
      <c r="T559" s="165"/>
      <c r="AT559" s="160" t="s">
        <v>157</v>
      </c>
      <c r="AU559" s="160" t="s">
        <v>86</v>
      </c>
      <c r="AV559" s="13" t="s">
        <v>84</v>
      </c>
      <c r="AW559" s="13" t="s">
        <v>32</v>
      </c>
      <c r="AX559" s="13" t="s">
        <v>76</v>
      </c>
      <c r="AY559" s="160" t="s">
        <v>142</v>
      </c>
    </row>
    <row r="560" spans="1:65" s="14" customFormat="1">
      <c r="B560" s="166"/>
      <c r="D560" s="154" t="s">
        <v>157</v>
      </c>
      <c r="E560" s="167" t="s">
        <v>1</v>
      </c>
      <c r="F560" s="168" t="s">
        <v>493</v>
      </c>
      <c r="H560" s="169">
        <v>30.35</v>
      </c>
      <c r="I560" s="170"/>
      <c r="L560" s="166"/>
      <c r="M560" s="171"/>
      <c r="N560" s="172"/>
      <c r="O560" s="172"/>
      <c r="P560" s="172"/>
      <c r="Q560" s="172"/>
      <c r="R560" s="172"/>
      <c r="S560" s="172"/>
      <c r="T560" s="173"/>
      <c r="AT560" s="167" t="s">
        <v>157</v>
      </c>
      <c r="AU560" s="167" t="s">
        <v>86</v>
      </c>
      <c r="AV560" s="14" t="s">
        <v>86</v>
      </c>
      <c r="AW560" s="14" t="s">
        <v>32</v>
      </c>
      <c r="AX560" s="14" t="s">
        <v>76</v>
      </c>
      <c r="AY560" s="167" t="s">
        <v>142</v>
      </c>
    </row>
    <row r="561" spans="1:65" s="14" customFormat="1">
      <c r="B561" s="166"/>
      <c r="D561" s="154" t="s">
        <v>157</v>
      </c>
      <c r="E561" s="167" t="s">
        <v>1</v>
      </c>
      <c r="F561" s="168" t="s">
        <v>536</v>
      </c>
      <c r="H561" s="169">
        <v>154.4</v>
      </c>
      <c r="I561" s="170"/>
      <c r="L561" s="166"/>
      <c r="M561" s="171"/>
      <c r="N561" s="172"/>
      <c r="O561" s="172"/>
      <c r="P561" s="172"/>
      <c r="Q561" s="172"/>
      <c r="R561" s="172"/>
      <c r="S561" s="172"/>
      <c r="T561" s="173"/>
      <c r="AT561" s="167" t="s">
        <v>157</v>
      </c>
      <c r="AU561" s="167" t="s">
        <v>86</v>
      </c>
      <c r="AV561" s="14" t="s">
        <v>86</v>
      </c>
      <c r="AW561" s="14" t="s">
        <v>32</v>
      </c>
      <c r="AX561" s="14" t="s">
        <v>76</v>
      </c>
      <c r="AY561" s="167" t="s">
        <v>142</v>
      </c>
    </row>
    <row r="562" spans="1:65" s="15" customFormat="1">
      <c r="B562" s="174"/>
      <c r="D562" s="154" t="s">
        <v>157</v>
      </c>
      <c r="E562" s="175" t="s">
        <v>1</v>
      </c>
      <c r="F562" s="176" t="s">
        <v>162</v>
      </c>
      <c r="H562" s="177">
        <v>184.75</v>
      </c>
      <c r="I562" s="178"/>
      <c r="L562" s="174"/>
      <c r="M562" s="179"/>
      <c r="N562" s="180"/>
      <c r="O562" s="180"/>
      <c r="P562" s="180"/>
      <c r="Q562" s="180"/>
      <c r="R562" s="180"/>
      <c r="S562" s="180"/>
      <c r="T562" s="181"/>
      <c r="AT562" s="175" t="s">
        <v>157</v>
      </c>
      <c r="AU562" s="175" t="s">
        <v>86</v>
      </c>
      <c r="AV562" s="15" t="s">
        <v>149</v>
      </c>
      <c r="AW562" s="15" t="s">
        <v>32</v>
      </c>
      <c r="AX562" s="15" t="s">
        <v>84</v>
      </c>
      <c r="AY562" s="175" t="s">
        <v>142</v>
      </c>
    </row>
    <row r="563" spans="1:65" s="2" customFormat="1" ht="16.5" customHeight="1">
      <c r="A563" s="33"/>
      <c r="B563" s="140"/>
      <c r="C563" s="141" t="s">
        <v>901</v>
      </c>
      <c r="D563" s="141" t="s">
        <v>144</v>
      </c>
      <c r="E563" s="142" t="s">
        <v>902</v>
      </c>
      <c r="F563" s="143" t="s">
        <v>903</v>
      </c>
      <c r="G563" s="144" t="s">
        <v>147</v>
      </c>
      <c r="H563" s="145">
        <v>237.47</v>
      </c>
      <c r="I563" s="146"/>
      <c r="J563" s="147">
        <f>ROUND(I563*H563,2)</f>
        <v>0</v>
      </c>
      <c r="K563" s="143" t="s">
        <v>148</v>
      </c>
      <c r="L563" s="34"/>
      <c r="M563" s="148" t="s">
        <v>1</v>
      </c>
      <c r="N563" s="149" t="s">
        <v>41</v>
      </c>
      <c r="O563" s="59"/>
      <c r="P563" s="150">
        <f>O563*H563</f>
        <v>0</v>
      </c>
      <c r="Q563" s="150">
        <v>1E-4</v>
      </c>
      <c r="R563" s="150">
        <f>Q563*H563</f>
        <v>2.3747000000000001E-2</v>
      </c>
      <c r="S563" s="150">
        <v>0</v>
      </c>
      <c r="T563" s="151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52" t="s">
        <v>229</v>
      </c>
      <c r="AT563" s="152" t="s">
        <v>144</v>
      </c>
      <c r="AU563" s="152" t="s">
        <v>86</v>
      </c>
      <c r="AY563" s="18" t="s">
        <v>142</v>
      </c>
      <c r="BE563" s="153">
        <f>IF(N563="základní",J563,0)</f>
        <v>0</v>
      </c>
      <c r="BF563" s="153">
        <f>IF(N563="snížená",J563,0)</f>
        <v>0</v>
      </c>
      <c r="BG563" s="153">
        <f>IF(N563="zákl. přenesená",J563,0)</f>
        <v>0</v>
      </c>
      <c r="BH563" s="153">
        <f>IF(N563="sníž. přenesená",J563,0)</f>
        <v>0</v>
      </c>
      <c r="BI563" s="153">
        <f>IF(N563="nulová",J563,0)</f>
        <v>0</v>
      </c>
      <c r="BJ563" s="18" t="s">
        <v>84</v>
      </c>
      <c r="BK563" s="153">
        <f>ROUND(I563*H563,2)</f>
        <v>0</v>
      </c>
      <c r="BL563" s="18" t="s">
        <v>229</v>
      </c>
      <c r="BM563" s="152" t="s">
        <v>904</v>
      </c>
    </row>
    <row r="564" spans="1:65" s="2" customFormat="1" ht="16.5" customHeight="1">
      <c r="A564" s="33"/>
      <c r="B564" s="140"/>
      <c r="C564" s="141" t="s">
        <v>905</v>
      </c>
      <c r="D564" s="141" t="s">
        <v>144</v>
      </c>
      <c r="E564" s="142" t="s">
        <v>906</v>
      </c>
      <c r="F564" s="143" t="s">
        <v>907</v>
      </c>
      <c r="G564" s="144" t="s">
        <v>147</v>
      </c>
      <c r="H564" s="145">
        <v>237.47</v>
      </c>
      <c r="I564" s="146"/>
      <c r="J564" s="147">
        <f>ROUND(I564*H564,2)</f>
        <v>0</v>
      </c>
      <c r="K564" s="143" t="s">
        <v>148</v>
      </c>
      <c r="L564" s="34"/>
      <c r="M564" s="148" t="s">
        <v>1</v>
      </c>
      <c r="N564" s="149" t="s">
        <v>41</v>
      </c>
      <c r="O564" s="59"/>
      <c r="P564" s="150">
        <f>O564*H564</f>
        <v>0</v>
      </c>
      <c r="Q564" s="150">
        <v>2.9E-4</v>
      </c>
      <c r="R564" s="150">
        <f>Q564*H564</f>
        <v>6.8866300000000005E-2</v>
      </c>
      <c r="S564" s="150">
        <v>0</v>
      </c>
      <c r="T564" s="151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2" t="s">
        <v>229</v>
      </c>
      <c r="AT564" s="152" t="s">
        <v>144</v>
      </c>
      <c r="AU564" s="152" t="s">
        <v>86</v>
      </c>
      <c r="AY564" s="18" t="s">
        <v>142</v>
      </c>
      <c r="BE564" s="153">
        <f>IF(N564="základní",J564,0)</f>
        <v>0</v>
      </c>
      <c r="BF564" s="153">
        <f>IF(N564="snížená",J564,0)</f>
        <v>0</v>
      </c>
      <c r="BG564" s="153">
        <f>IF(N564="zákl. přenesená",J564,0)</f>
        <v>0</v>
      </c>
      <c r="BH564" s="153">
        <f>IF(N564="sníž. přenesená",J564,0)</f>
        <v>0</v>
      </c>
      <c r="BI564" s="153">
        <f>IF(N564="nulová",J564,0)</f>
        <v>0</v>
      </c>
      <c r="BJ564" s="18" t="s">
        <v>84</v>
      </c>
      <c r="BK564" s="153">
        <f>ROUND(I564*H564,2)</f>
        <v>0</v>
      </c>
      <c r="BL564" s="18" t="s">
        <v>229</v>
      </c>
      <c r="BM564" s="152" t="s">
        <v>908</v>
      </c>
    </row>
    <row r="565" spans="1:65" s="12" customFormat="1" ht="25.9" customHeight="1">
      <c r="B565" s="127"/>
      <c r="D565" s="128" t="s">
        <v>75</v>
      </c>
      <c r="E565" s="129" t="s">
        <v>909</v>
      </c>
      <c r="F565" s="129" t="s">
        <v>909</v>
      </c>
      <c r="I565" s="130"/>
      <c r="J565" s="131">
        <f>BK565</f>
        <v>0</v>
      </c>
      <c r="L565" s="127"/>
      <c r="M565" s="132"/>
      <c r="N565" s="133"/>
      <c r="O565" s="133"/>
      <c r="P565" s="134">
        <f>P566+P575+P578+P583+P588+P591</f>
        <v>0</v>
      </c>
      <c r="Q565" s="133"/>
      <c r="R565" s="134">
        <f>R566+R575+R578+R583+R588+R591</f>
        <v>0</v>
      </c>
      <c r="S565" s="133"/>
      <c r="T565" s="135">
        <f>T566+T575+T578+T583+T588+T591</f>
        <v>0</v>
      </c>
      <c r="AR565" s="128" t="s">
        <v>173</v>
      </c>
      <c r="AT565" s="136" t="s">
        <v>75</v>
      </c>
      <c r="AU565" s="136" t="s">
        <v>76</v>
      </c>
      <c r="AY565" s="128" t="s">
        <v>142</v>
      </c>
      <c r="BK565" s="137">
        <f>BK566+BK575+BK578+BK583+BK588+BK591</f>
        <v>0</v>
      </c>
    </row>
    <row r="566" spans="1:65" s="12" customFormat="1" ht="22.9" customHeight="1">
      <c r="B566" s="127"/>
      <c r="D566" s="128" t="s">
        <v>75</v>
      </c>
      <c r="E566" s="138" t="s">
        <v>910</v>
      </c>
      <c r="F566" s="138" t="s">
        <v>911</v>
      </c>
      <c r="I566" s="130"/>
      <c r="J566" s="139">
        <f>BK566</f>
        <v>0</v>
      </c>
      <c r="L566" s="127"/>
      <c r="M566" s="132"/>
      <c r="N566" s="133"/>
      <c r="O566" s="133"/>
      <c r="P566" s="134">
        <f>SUM(P567:P574)</f>
        <v>0</v>
      </c>
      <c r="Q566" s="133"/>
      <c r="R566" s="134">
        <f>SUM(R567:R574)</f>
        <v>0</v>
      </c>
      <c r="S566" s="133"/>
      <c r="T566" s="135">
        <f>SUM(T567:T574)</f>
        <v>0</v>
      </c>
      <c r="AR566" s="128" t="s">
        <v>173</v>
      </c>
      <c r="AT566" s="136" t="s">
        <v>75</v>
      </c>
      <c r="AU566" s="136" t="s">
        <v>84</v>
      </c>
      <c r="AY566" s="128" t="s">
        <v>142</v>
      </c>
      <c r="BK566" s="137">
        <f>SUM(BK567:BK574)</f>
        <v>0</v>
      </c>
    </row>
    <row r="567" spans="1:65" s="2" customFormat="1" ht="16.5" customHeight="1">
      <c r="A567" s="33"/>
      <c r="B567" s="140"/>
      <c r="C567" s="141" t="s">
        <v>912</v>
      </c>
      <c r="D567" s="141" t="s">
        <v>144</v>
      </c>
      <c r="E567" s="142" t="s">
        <v>913</v>
      </c>
      <c r="F567" s="143" t="s">
        <v>914</v>
      </c>
      <c r="G567" s="144" t="s">
        <v>579</v>
      </c>
      <c r="H567" s="145">
        <v>1</v>
      </c>
      <c r="I567" s="146"/>
      <c r="J567" s="147">
        <f>ROUND(I567*H567,2)</f>
        <v>0</v>
      </c>
      <c r="K567" s="143" t="s">
        <v>148</v>
      </c>
      <c r="L567" s="34"/>
      <c r="M567" s="148" t="s">
        <v>1</v>
      </c>
      <c r="N567" s="149" t="s">
        <v>41</v>
      </c>
      <c r="O567" s="59"/>
      <c r="P567" s="150">
        <f>O567*H567</f>
        <v>0</v>
      </c>
      <c r="Q567" s="150">
        <v>0</v>
      </c>
      <c r="R567" s="150">
        <f>Q567*H567</f>
        <v>0</v>
      </c>
      <c r="S567" s="150">
        <v>0</v>
      </c>
      <c r="T567" s="151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2" t="s">
        <v>915</v>
      </c>
      <c r="AT567" s="152" t="s">
        <v>144</v>
      </c>
      <c r="AU567" s="152" t="s">
        <v>86</v>
      </c>
      <c r="AY567" s="18" t="s">
        <v>142</v>
      </c>
      <c r="BE567" s="153">
        <f>IF(N567="základní",J567,0)</f>
        <v>0</v>
      </c>
      <c r="BF567" s="153">
        <f>IF(N567="snížená",J567,0)</f>
        <v>0</v>
      </c>
      <c r="BG567" s="153">
        <f>IF(N567="zákl. přenesená",J567,0)</f>
        <v>0</v>
      </c>
      <c r="BH567" s="153">
        <f>IF(N567="sníž. přenesená",J567,0)</f>
        <v>0</v>
      </c>
      <c r="BI567" s="153">
        <f>IF(N567="nulová",J567,0)</f>
        <v>0</v>
      </c>
      <c r="BJ567" s="18" t="s">
        <v>84</v>
      </c>
      <c r="BK567" s="153">
        <f>ROUND(I567*H567,2)</f>
        <v>0</v>
      </c>
      <c r="BL567" s="18" t="s">
        <v>915</v>
      </c>
      <c r="BM567" s="152" t="s">
        <v>916</v>
      </c>
    </row>
    <row r="568" spans="1:65" s="2" customFormat="1" ht="16.5" customHeight="1">
      <c r="A568" s="33"/>
      <c r="B568" s="140"/>
      <c r="C568" s="141" t="s">
        <v>917</v>
      </c>
      <c r="D568" s="141" t="s">
        <v>144</v>
      </c>
      <c r="E568" s="142" t="s">
        <v>918</v>
      </c>
      <c r="F568" s="143" t="s">
        <v>919</v>
      </c>
      <c r="G568" s="144" t="s">
        <v>579</v>
      </c>
      <c r="H568" s="145">
        <v>1</v>
      </c>
      <c r="I568" s="146"/>
      <c r="J568" s="147">
        <f>ROUND(I568*H568,2)</f>
        <v>0</v>
      </c>
      <c r="K568" s="143" t="s">
        <v>148</v>
      </c>
      <c r="L568" s="34"/>
      <c r="M568" s="148" t="s">
        <v>1</v>
      </c>
      <c r="N568" s="149" t="s">
        <v>41</v>
      </c>
      <c r="O568" s="59"/>
      <c r="P568" s="150">
        <f>O568*H568</f>
        <v>0</v>
      </c>
      <c r="Q568" s="150">
        <v>0</v>
      </c>
      <c r="R568" s="150">
        <f>Q568*H568</f>
        <v>0</v>
      </c>
      <c r="S568" s="150">
        <v>0</v>
      </c>
      <c r="T568" s="151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52" t="s">
        <v>915</v>
      </c>
      <c r="AT568" s="152" t="s">
        <v>144</v>
      </c>
      <c r="AU568" s="152" t="s">
        <v>86</v>
      </c>
      <c r="AY568" s="18" t="s">
        <v>142</v>
      </c>
      <c r="BE568" s="153">
        <f>IF(N568="základní",J568,0)</f>
        <v>0</v>
      </c>
      <c r="BF568" s="153">
        <f>IF(N568="snížená",J568,0)</f>
        <v>0</v>
      </c>
      <c r="BG568" s="153">
        <f>IF(N568="zákl. přenesená",J568,0)</f>
        <v>0</v>
      </c>
      <c r="BH568" s="153">
        <f>IF(N568="sníž. přenesená",J568,0)</f>
        <v>0</v>
      </c>
      <c r="BI568" s="153">
        <f>IF(N568="nulová",J568,0)</f>
        <v>0</v>
      </c>
      <c r="BJ568" s="18" t="s">
        <v>84</v>
      </c>
      <c r="BK568" s="153">
        <f>ROUND(I568*H568,2)</f>
        <v>0</v>
      </c>
      <c r="BL568" s="18" t="s">
        <v>915</v>
      </c>
      <c r="BM568" s="152" t="s">
        <v>920</v>
      </c>
    </row>
    <row r="569" spans="1:65" s="2" customFormat="1" ht="39">
      <c r="A569" s="33"/>
      <c r="B569" s="34"/>
      <c r="C569" s="33"/>
      <c r="D569" s="154" t="s">
        <v>155</v>
      </c>
      <c r="E569" s="33"/>
      <c r="F569" s="155" t="s">
        <v>921</v>
      </c>
      <c r="G569" s="33"/>
      <c r="H569" s="33"/>
      <c r="I569" s="156"/>
      <c r="J569" s="33"/>
      <c r="K569" s="33"/>
      <c r="L569" s="34"/>
      <c r="M569" s="157"/>
      <c r="N569" s="158"/>
      <c r="O569" s="59"/>
      <c r="P569" s="59"/>
      <c r="Q569" s="59"/>
      <c r="R569" s="59"/>
      <c r="S569" s="59"/>
      <c r="T569" s="60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T569" s="18" t="s">
        <v>155</v>
      </c>
      <c r="AU569" s="18" t="s">
        <v>86</v>
      </c>
    </row>
    <row r="570" spans="1:65" s="2" customFormat="1" ht="16.5" customHeight="1">
      <c r="A570" s="33"/>
      <c r="B570" s="140"/>
      <c r="C570" s="141" t="s">
        <v>922</v>
      </c>
      <c r="D570" s="141" t="s">
        <v>144</v>
      </c>
      <c r="E570" s="142" t="s">
        <v>923</v>
      </c>
      <c r="F570" s="143" t="s">
        <v>924</v>
      </c>
      <c r="G570" s="144" t="s">
        <v>579</v>
      </c>
      <c r="H570" s="145">
        <v>1</v>
      </c>
      <c r="I570" s="146"/>
      <c r="J570" s="147">
        <f>ROUND(I570*H570,2)</f>
        <v>0</v>
      </c>
      <c r="K570" s="143" t="s">
        <v>148</v>
      </c>
      <c r="L570" s="34"/>
      <c r="M570" s="148" t="s">
        <v>1</v>
      </c>
      <c r="N570" s="149" t="s">
        <v>41</v>
      </c>
      <c r="O570" s="59"/>
      <c r="P570" s="150">
        <f>O570*H570</f>
        <v>0</v>
      </c>
      <c r="Q570" s="150">
        <v>0</v>
      </c>
      <c r="R570" s="150">
        <f>Q570*H570</f>
        <v>0</v>
      </c>
      <c r="S570" s="150">
        <v>0</v>
      </c>
      <c r="T570" s="151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52" t="s">
        <v>915</v>
      </c>
      <c r="AT570" s="152" t="s">
        <v>144</v>
      </c>
      <c r="AU570" s="152" t="s">
        <v>86</v>
      </c>
      <c r="AY570" s="18" t="s">
        <v>142</v>
      </c>
      <c r="BE570" s="153">
        <f>IF(N570="základní",J570,0)</f>
        <v>0</v>
      </c>
      <c r="BF570" s="153">
        <f>IF(N570="snížená",J570,0)</f>
        <v>0</v>
      </c>
      <c r="BG570" s="153">
        <f>IF(N570="zákl. přenesená",J570,0)</f>
        <v>0</v>
      </c>
      <c r="BH570" s="153">
        <f>IF(N570="sníž. přenesená",J570,0)</f>
        <v>0</v>
      </c>
      <c r="BI570" s="153">
        <f>IF(N570="nulová",J570,0)</f>
        <v>0</v>
      </c>
      <c r="BJ570" s="18" t="s">
        <v>84</v>
      </c>
      <c r="BK570" s="153">
        <f>ROUND(I570*H570,2)</f>
        <v>0</v>
      </c>
      <c r="BL570" s="18" t="s">
        <v>915</v>
      </c>
      <c r="BM570" s="152" t="s">
        <v>925</v>
      </c>
    </row>
    <row r="571" spans="1:65" s="2" customFormat="1" ht="16.5" customHeight="1">
      <c r="A571" s="33"/>
      <c r="B571" s="140"/>
      <c r="C571" s="141" t="s">
        <v>926</v>
      </c>
      <c r="D571" s="141" t="s">
        <v>144</v>
      </c>
      <c r="E571" s="142" t="s">
        <v>927</v>
      </c>
      <c r="F571" s="143" t="s">
        <v>928</v>
      </c>
      <c r="G571" s="144" t="s">
        <v>579</v>
      </c>
      <c r="H571" s="145">
        <v>1</v>
      </c>
      <c r="I571" s="146"/>
      <c r="J571" s="147">
        <f>ROUND(I571*H571,2)</f>
        <v>0</v>
      </c>
      <c r="K571" s="143" t="s">
        <v>148</v>
      </c>
      <c r="L571" s="34"/>
      <c r="M571" s="148" t="s">
        <v>1</v>
      </c>
      <c r="N571" s="149" t="s">
        <v>41</v>
      </c>
      <c r="O571" s="59"/>
      <c r="P571" s="150">
        <f>O571*H571</f>
        <v>0</v>
      </c>
      <c r="Q571" s="150">
        <v>0</v>
      </c>
      <c r="R571" s="150">
        <f>Q571*H571</f>
        <v>0</v>
      </c>
      <c r="S571" s="150">
        <v>0</v>
      </c>
      <c r="T571" s="151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52" t="s">
        <v>915</v>
      </c>
      <c r="AT571" s="152" t="s">
        <v>144</v>
      </c>
      <c r="AU571" s="152" t="s">
        <v>86</v>
      </c>
      <c r="AY571" s="18" t="s">
        <v>142</v>
      </c>
      <c r="BE571" s="153">
        <f>IF(N571="základní",J571,0)</f>
        <v>0</v>
      </c>
      <c r="BF571" s="153">
        <f>IF(N571="snížená",J571,0)</f>
        <v>0</v>
      </c>
      <c r="BG571" s="153">
        <f>IF(N571="zákl. přenesená",J571,0)</f>
        <v>0</v>
      </c>
      <c r="BH571" s="153">
        <f>IF(N571="sníž. přenesená",J571,0)</f>
        <v>0</v>
      </c>
      <c r="BI571" s="153">
        <f>IF(N571="nulová",J571,0)</f>
        <v>0</v>
      </c>
      <c r="BJ571" s="18" t="s">
        <v>84</v>
      </c>
      <c r="BK571" s="153">
        <f>ROUND(I571*H571,2)</f>
        <v>0</v>
      </c>
      <c r="BL571" s="18" t="s">
        <v>915</v>
      </c>
      <c r="BM571" s="152" t="s">
        <v>929</v>
      </c>
    </row>
    <row r="572" spans="1:65" s="2" customFormat="1" ht="48.75">
      <c r="A572" s="33"/>
      <c r="B572" s="34"/>
      <c r="C572" s="33"/>
      <c r="D572" s="154" t="s">
        <v>155</v>
      </c>
      <c r="E572" s="33"/>
      <c r="F572" s="155" t="s">
        <v>930</v>
      </c>
      <c r="G572" s="33"/>
      <c r="H572" s="33"/>
      <c r="I572" s="156"/>
      <c r="J572" s="33"/>
      <c r="K572" s="33"/>
      <c r="L572" s="34"/>
      <c r="M572" s="157"/>
      <c r="N572" s="158"/>
      <c r="O572" s="59"/>
      <c r="P572" s="59"/>
      <c r="Q572" s="59"/>
      <c r="R572" s="59"/>
      <c r="S572" s="59"/>
      <c r="T572" s="60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T572" s="18" t="s">
        <v>155</v>
      </c>
      <c r="AU572" s="18" t="s">
        <v>86</v>
      </c>
    </row>
    <row r="573" spans="1:65" s="2" customFormat="1" ht="16.5" customHeight="1">
      <c r="A573" s="33"/>
      <c r="B573" s="140"/>
      <c r="C573" s="141" t="s">
        <v>931</v>
      </c>
      <c r="D573" s="141" t="s">
        <v>144</v>
      </c>
      <c r="E573" s="142" t="s">
        <v>932</v>
      </c>
      <c r="F573" s="143" t="s">
        <v>933</v>
      </c>
      <c r="G573" s="144" t="s">
        <v>579</v>
      </c>
      <c r="H573" s="145">
        <v>1</v>
      </c>
      <c r="I573" s="146"/>
      <c r="J573" s="147">
        <f>ROUND(I573*H573,2)</f>
        <v>0</v>
      </c>
      <c r="K573" s="143" t="s">
        <v>148</v>
      </c>
      <c r="L573" s="34"/>
      <c r="M573" s="148" t="s">
        <v>1</v>
      </c>
      <c r="N573" s="149" t="s">
        <v>41</v>
      </c>
      <c r="O573" s="59"/>
      <c r="P573" s="150">
        <f>O573*H573</f>
        <v>0</v>
      </c>
      <c r="Q573" s="150">
        <v>0</v>
      </c>
      <c r="R573" s="150">
        <f>Q573*H573</f>
        <v>0</v>
      </c>
      <c r="S573" s="150">
        <v>0</v>
      </c>
      <c r="T573" s="151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52" t="s">
        <v>915</v>
      </c>
      <c r="AT573" s="152" t="s">
        <v>144</v>
      </c>
      <c r="AU573" s="152" t="s">
        <v>86</v>
      </c>
      <c r="AY573" s="18" t="s">
        <v>142</v>
      </c>
      <c r="BE573" s="153">
        <f>IF(N573="základní",J573,0)</f>
        <v>0</v>
      </c>
      <c r="BF573" s="153">
        <f>IF(N573="snížená",J573,0)</f>
        <v>0</v>
      </c>
      <c r="BG573" s="153">
        <f>IF(N573="zákl. přenesená",J573,0)</f>
        <v>0</v>
      </c>
      <c r="BH573" s="153">
        <f>IF(N573="sníž. přenesená",J573,0)</f>
        <v>0</v>
      </c>
      <c r="BI573" s="153">
        <f>IF(N573="nulová",J573,0)</f>
        <v>0</v>
      </c>
      <c r="BJ573" s="18" t="s">
        <v>84</v>
      </c>
      <c r="BK573" s="153">
        <f>ROUND(I573*H573,2)</f>
        <v>0</v>
      </c>
      <c r="BL573" s="18" t="s">
        <v>915</v>
      </c>
      <c r="BM573" s="152" t="s">
        <v>934</v>
      </c>
    </row>
    <row r="574" spans="1:65" s="2" customFormat="1" ht="19.5">
      <c r="A574" s="33"/>
      <c r="B574" s="34"/>
      <c r="C574" s="33"/>
      <c r="D574" s="154" t="s">
        <v>155</v>
      </c>
      <c r="E574" s="33"/>
      <c r="F574" s="155" t="s">
        <v>935</v>
      </c>
      <c r="G574" s="33"/>
      <c r="H574" s="33"/>
      <c r="I574" s="156"/>
      <c r="J574" s="33"/>
      <c r="K574" s="33"/>
      <c r="L574" s="34"/>
      <c r="M574" s="157"/>
      <c r="N574" s="158"/>
      <c r="O574" s="59"/>
      <c r="P574" s="59"/>
      <c r="Q574" s="59"/>
      <c r="R574" s="59"/>
      <c r="S574" s="59"/>
      <c r="T574" s="60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T574" s="18" t="s">
        <v>155</v>
      </c>
      <c r="AU574" s="18" t="s">
        <v>86</v>
      </c>
    </row>
    <row r="575" spans="1:65" s="12" customFormat="1" ht="22.9" customHeight="1">
      <c r="B575" s="127"/>
      <c r="D575" s="128" t="s">
        <v>75</v>
      </c>
      <c r="E575" s="138" t="s">
        <v>936</v>
      </c>
      <c r="F575" s="138" t="s">
        <v>937</v>
      </c>
      <c r="I575" s="130"/>
      <c r="J575" s="139">
        <f>BK575</f>
        <v>0</v>
      </c>
      <c r="L575" s="127"/>
      <c r="M575" s="132"/>
      <c r="N575" s="133"/>
      <c r="O575" s="133"/>
      <c r="P575" s="134">
        <f>SUM(P576:P577)</f>
        <v>0</v>
      </c>
      <c r="Q575" s="133"/>
      <c r="R575" s="134">
        <f>SUM(R576:R577)</f>
        <v>0</v>
      </c>
      <c r="S575" s="133"/>
      <c r="T575" s="135">
        <f>SUM(T576:T577)</f>
        <v>0</v>
      </c>
      <c r="AR575" s="128" t="s">
        <v>173</v>
      </c>
      <c r="AT575" s="136" t="s">
        <v>75</v>
      </c>
      <c r="AU575" s="136" t="s">
        <v>84</v>
      </c>
      <c r="AY575" s="128" t="s">
        <v>142</v>
      </c>
      <c r="BK575" s="137">
        <f>SUM(BK576:BK577)</f>
        <v>0</v>
      </c>
    </row>
    <row r="576" spans="1:65" s="2" customFormat="1" ht="16.5" customHeight="1">
      <c r="A576" s="33"/>
      <c r="B576" s="140"/>
      <c r="C576" s="141" t="s">
        <v>938</v>
      </c>
      <c r="D576" s="141" t="s">
        <v>144</v>
      </c>
      <c r="E576" s="142" t="s">
        <v>939</v>
      </c>
      <c r="F576" s="143" t="s">
        <v>940</v>
      </c>
      <c r="G576" s="144" t="s">
        <v>579</v>
      </c>
      <c r="H576" s="145">
        <v>1</v>
      </c>
      <c r="I576" s="146"/>
      <c r="J576" s="147">
        <f>ROUND(I576*H576,2)</f>
        <v>0</v>
      </c>
      <c r="K576" s="143" t="s">
        <v>148</v>
      </c>
      <c r="L576" s="34"/>
      <c r="M576" s="148" t="s">
        <v>1</v>
      </c>
      <c r="N576" s="149" t="s">
        <v>41</v>
      </c>
      <c r="O576" s="59"/>
      <c r="P576" s="150">
        <f>O576*H576</f>
        <v>0</v>
      </c>
      <c r="Q576" s="150">
        <v>0</v>
      </c>
      <c r="R576" s="150">
        <f>Q576*H576</f>
        <v>0</v>
      </c>
      <c r="S576" s="150">
        <v>0</v>
      </c>
      <c r="T576" s="151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52" t="s">
        <v>915</v>
      </c>
      <c r="AT576" s="152" t="s">
        <v>144</v>
      </c>
      <c r="AU576" s="152" t="s">
        <v>86</v>
      </c>
      <c r="AY576" s="18" t="s">
        <v>142</v>
      </c>
      <c r="BE576" s="153">
        <f>IF(N576="základní",J576,0)</f>
        <v>0</v>
      </c>
      <c r="BF576" s="153">
        <f>IF(N576="snížená",J576,0)</f>
        <v>0</v>
      </c>
      <c r="BG576" s="153">
        <f>IF(N576="zákl. přenesená",J576,0)</f>
        <v>0</v>
      </c>
      <c r="BH576" s="153">
        <f>IF(N576="sníž. přenesená",J576,0)</f>
        <v>0</v>
      </c>
      <c r="BI576" s="153">
        <f>IF(N576="nulová",J576,0)</f>
        <v>0</v>
      </c>
      <c r="BJ576" s="18" t="s">
        <v>84</v>
      </c>
      <c r="BK576" s="153">
        <f>ROUND(I576*H576,2)</f>
        <v>0</v>
      </c>
      <c r="BL576" s="18" t="s">
        <v>915</v>
      </c>
      <c r="BM576" s="152" t="s">
        <v>941</v>
      </c>
    </row>
    <row r="577" spans="1:65" s="2" customFormat="1" ht="87.75">
      <c r="A577" s="33"/>
      <c r="B577" s="34"/>
      <c r="C577" s="33"/>
      <c r="D577" s="154" t="s">
        <v>155</v>
      </c>
      <c r="E577" s="33"/>
      <c r="F577" s="155" t="s">
        <v>942</v>
      </c>
      <c r="G577" s="33"/>
      <c r="H577" s="33"/>
      <c r="I577" s="156"/>
      <c r="J577" s="33"/>
      <c r="K577" s="33"/>
      <c r="L577" s="34"/>
      <c r="M577" s="157"/>
      <c r="N577" s="158"/>
      <c r="O577" s="59"/>
      <c r="P577" s="59"/>
      <c r="Q577" s="59"/>
      <c r="R577" s="59"/>
      <c r="S577" s="59"/>
      <c r="T577" s="60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T577" s="18" t="s">
        <v>155</v>
      </c>
      <c r="AU577" s="18" t="s">
        <v>86</v>
      </c>
    </row>
    <row r="578" spans="1:65" s="12" customFormat="1" ht="22.9" customHeight="1">
      <c r="B578" s="127"/>
      <c r="D578" s="128" t="s">
        <v>75</v>
      </c>
      <c r="E578" s="138" t="s">
        <v>943</v>
      </c>
      <c r="F578" s="138" t="s">
        <v>944</v>
      </c>
      <c r="I578" s="130"/>
      <c r="J578" s="139">
        <f>BK578</f>
        <v>0</v>
      </c>
      <c r="L578" s="127"/>
      <c r="M578" s="132"/>
      <c r="N578" s="133"/>
      <c r="O578" s="133"/>
      <c r="P578" s="134">
        <f>SUM(P579:P582)</f>
        <v>0</v>
      </c>
      <c r="Q578" s="133"/>
      <c r="R578" s="134">
        <f>SUM(R579:R582)</f>
        <v>0</v>
      </c>
      <c r="S578" s="133"/>
      <c r="T578" s="135">
        <f>SUM(T579:T582)</f>
        <v>0</v>
      </c>
      <c r="AR578" s="128" t="s">
        <v>173</v>
      </c>
      <c r="AT578" s="136" t="s">
        <v>75</v>
      </c>
      <c r="AU578" s="136" t="s">
        <v>84</v>
      </c>
      <c r="AY578" s="128" t="s">
        <v>142</v>
      </c>
      <c r="BK578" s="137">
        <f>SUM(BK579:BK582)</f>
        <v>0</v>
      </c>
    </row>
    <row r="579" spans="1:65" s="2" customFormat="1" ht="16.5" customHeight="1">
      <c r="A579" s="33"/>
      <c r="B579" s="140"/>
      <c r="C579" s="141" t="s">
        <v>945</v>
      </c>
      <c r="D579" s="141" t="s">
        <v>144</v>
      </c>
      <c r="E579" s="142" t="s">
        <v>946</v>
      </c>
      <c r="F579" s="143" t="s">
        <v>947</v>
      </c>
      <c r="G579" s="144" t="s">
        <v>579</v>
      </c>
      <c r="H579" s="145">
        <v>1</v>
      </c>
      <c r="I579" s="146"/>
      <c r="J579" s="147">
        <f>ROUND(I579*H579,2)</f>
        <v>0</v>
      </c>
      <c r="K579" s="143" t="s">
        <v>148</v>
      </c>
      <c r="L579" s="34"/>
      <c r="M579" s="148" t="s">
        <v>1</v>
      </c>
      <c r="N579" s="149" t="s">
        <v>41</v>
      </c>
      <c r="O579" s="59"/>
      <c r="P579" s="150">
        <f>O579*H579</f>
        <v>0</v>
      </c>
      <c r="Q579" s="150">
        <v>0</v>
      </c>
      <c r="R579" s="150">
        <f>Q579*H579</f>
        <v>0</v>
      </c>
      <c r="S579" s="150">
        <v>0</v>
      </c>
      <c r="T579" s="151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2" t="s">
        <v>915</v>
      </c>
      <c r="AT579" s="152" t="s">
        <v>144</v>
      </c>
      <c r="AU579" s="152" t="s">
        <v>86</v>
      </c>
      <c r="AY579" s="18" t="s">
        <v>142</v>
      </c>
      <c r="BE579" s="153">
        <f>IF(N579="základní",J579,0)</f>
        <v>0</v>
      </c>
      <c r="BF579" s="153">
        <f>IF(N579="snížená",J579,0)</f>
        <v>0</v>
      </c>
      <c r="BG579" s="153">
        <f>IF(N579="zákl. přenesená",J579,0)</f>
        <v>0</v>
      </c>
      <c r="BH579" s="153">
        <f>IF(N579="sníž. přenesená",J579,0)</f>
        <v>0</v>
      </c>
      <c r="BI579" s="153">
        <f>IF(N579="nulová",J579,0)</f>
        <v>0</v>
      </c>
      <c r="BJ579" s="18" t="s">
        <v>84</v>
      </c>
      <c r="BK579" s="153">
        <f>ROUND(I579*H579,2)</f>
        <v>0</v>
      </c>
      <c r="BL579" s="18" t="s">
        <v>915</v>
      </c>
      <c r="BM579" s="152" t="s">
        <v>948</v>
      </c>
    </row>
    <row r="580" spans="1:65" s="2" customFormat="1" ht="78">
      <c r="A580" s="33"/>
      <c r="B580" s="34"/>
      <c r="C580" s="33"/>
      <c r="D580" s="154" t="s">
        <v>155</v>
      </c>
      <c r="E580" s="33"/>
      <c r="F580" s="155" t="s">
        <v>949</v>
      </c>
      <c r="G580" s="33"/>
      <c r="H580" s="33"/>
      <c r="I580" s="156"/>
      <c r="J580" s="33"/>
      <c r="K580" s="33"/>
      <c r="L580" s="34"/>
      <c r="M580" s="157"/>
      <c r="N580" s="158"/>
      <c r="O580" s="59"/>
      <c r="P580" s="59"/>
      <c r="Q580" s="59"/>
      <c r="R580" s="59"/>
      <c r="S580" s="59"/>
      <c r="T580" s="60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T580" s="18" t="s">
        <v>155</v>
      </c>
      <c r="AU580" s="18" t="s">
        <v>86</v>
      </c>
    </row>
    <row r="581" spans="1:65" s="2" customFormat="1" ht="16.5" customHeight="1">
      <c r="A581" s="33"/>
      <c r="B581" s="140"/>
      <c r="C581" s="141" t="s">
        <v>950</v>
      </c>
      <c r="D581" s="141" t="s">
        <v>144</v>
      </c>
      <c r="E581" s="142" t="s">
        <v>951</v>
      </c>
      <c r="F581" s="143" t="s">
        <v>952</v>
      </c>
      <c r="G581" s="144" t="s">
        <v>579</v>
      </c>
      <c r="H581" s="145">
        <v>1</v>
      </c>
      <c r="I581" s="146"/>
      <c r="J581" s="147">
        <f>ROUND(I581*H581,2)</f>
        <v>0</v>
      </c>
      <c r="K581" s="143" t="s">
        <v>148</v>
      </c>
      <c r="L581" s="34"/>
      <c r="M581" s="148" t="s">
        <v>1</v>
      </c>
      <c r="N581" s="149" t="s">
        <v>41</v>
      </c>
      <c r="O581" s="59"/>
      <c r="P581" s="150">
        <f>O581*H581</f>
        <v>0</v>
      </c>
      <c r="Q581" s="150">
        <v>0</v>
      </c>
      <c r="R581" s="150">
        <f>Q581*H581</f>
        <v>0</v>
      </c>
      <c r="S581" s="150">
        <v>0</v>
      </c>
      <c r="T581" s="151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52" t="s">
        <v>915</v>
      </c>
      <c r="AT581" s="152" t="s">
        <v>144</v>
      </c>
      <c r="AU581" s="152" t="s">
        <v>86</v>
      </c>
      <c r="AY581" s="18" t="s">
        <v>142</v>
      </c>
      <c r="BE581" s="153">
        <f>IF(N581="základní",J581,0)</f>
        <v>0</v>
      </c>
      <c r="BF581" s="153">
        <f>IF(N581="snížená",J581,0)</f>
        <v>0</v>
      </c>
      <c r="BG581" s="153">
        <f>IF(N581="zákl. přenesená",J581,0)</f>
        <v>0</v>
      </c>
      <c r="BH581" s="153">
        <f>IF(N581="sníž. přenesená",J581,0)</f>
        <v>0</v>
      </c>
      <c r="BI581" s="153">
        <f>IF(N581="nulová",J581,0)</f>
        <v>0</v>
      </c>
      <c r="BJ581" s="18" t="s">
        <v>84</v>
      </c>
      <c r="BK581" s="153">
        <f>ROUND(I581*H581,2)</f>
        <v>0</v>
      </c>
      <c r="BL581" s="18" t="s">
        <v>915</v>
      </c>
      <c r="BM581" s="152" t="s">
        <v>953</v>
      </c>
    </row>
    <row r="582" spans="1:65" s="2" customFormat="1" ht="19.5">
      <c r="A582" s="33"/>
      <c r="B582" s="34"/>
      <c r="C582" s="33"/>
      <c r="D582" s="154" t="s">
        <v>155</v>
      </c>
      <c r="E582" s="33"/>
      <c r="F582" s="155" t="s">
        <v>954</v>
      </c>
      <c r="G582" s="33"/>
      <c r="H582" s="33"/>
      <c r="I582" s="156"/>
      <c r="J582" s="33"/>
      <c r="K582" s="33"/>
      <c r="L582" s="34"/>
      <c r="M582" s="157"/>
      <c r="N582" s="158"/>
      <c r="O582" s="59"/>
      <c r="P582" s="59"/>
      <c r="Q582" s="59"/>
      <c r="R582" s="59"/>
      <c r="S582" s="59"/>
      <c r="T582" s="60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18" t="s">
        <v>155</v>
      </c>
      <c r="AU582" s="18" t="s">
        <v>86</v>
      </c>
    </row>
    <row r="583" spans="1:65" s="12" customFormat="1" ht="22.9" customHeight="1">
      <c r="B583" s="127"/>
      <c r="D583" s="128" t="s">
        <v>75</v>
      </c>
      <c r="E583" s="138" t="s">
        <v>955</v>
      </c>
      <c r="F583" s="138" t="s">
        <v>956</v>
      </c>
      <c r="I583" s="130"/>
      <c r="J583" s="139">
        <f>BK583</f>
        <v>0</v>
      </c>
      <c r="L583" s="127"/>
      <c r="M583" s="132"/>
      <c r="N583" s="133"/>
      <c r="O583" s="133"/>
      <c r="P583" s="134">
        <f>SUM(P584:P587)</f>
        <v>0</v>
      </c>
      <c r="Q583" s="133"/>
      <c r="R583" s="134">
        <f>SUM(R584:R587)</f>
        <v>0</v>
      </c>
      <c r="S583" s="133"/>
      <c r="T583" s="135">
        <f>SUM(T584:T587)</f>
        <v>0</v>
      </c>
      <c r="AR583" s="128" t="s">
        <v>173</v>
      </c>
      <c r="AT583" s="136" t="s">
        <v>75</v>
      </c>
      <c r="AU583" s="136" t="s">
        <v>84</v>
      </c>
      <c r="AY583" s="128" t="s">
        <v>142</v>
      </c>
      <c r="BK583" s="137">
        <f>SUM(BK584:BK587)</f>
        <v>0</v>
      </c>
    </row>
    <row r="584" spans="1:65" s="2" customFormat="1" ht="16.5" customHeight="1">
      <c r="A584" s="33"/>
      <c r="B584" s="140"/>
      <c r="C584" s="141" t="s">
        <v>957</v>
      </c>
      <c r="D584" s="141" t="s">
        <v>144</v>
      </c>
      <c r="E584" s="142" t="s">
        <v>958</v>
      </c>
      <c r="F584" s="143" t="s">
        <v>959</v>
      </c>
      <c r="G584" s="144" t="s">
        <v>579</v>
      </c>
      <c r="H584" s="145">
        <v>1</v>
      </c>
      <c r="I584" s="146"/>
      <c r="J584" s="147">
        <f>ROUND(I584*H584,2)</f>
        <v>0</v>
      </c>
      <c r="K584" s="143" t="s">
        <v>148</v>
      </c>
      <c r="L584" s="34"/>
      <c r="M584" s="148" t="s">
        <v>1</v>
      </c>
      <c r="N584" s="149" t="s">
        <v>41</v>
      </c>
      <c r="O584" s="59"/>
      <c r="P584" s="150">
        <f>O584*H584</f>
        <v>0</v>
      </c>
      <c r="Q584" s="150">
        <v>0</v>
      </c>
      <c r="R584" s="150">
        <f>Q584*H584</f>
        <v>0</v>
      </c>
      <c r="S584" s="150">
        <v>0</v>
      </c>
      <c r="T584" s="151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52" t="s">
        <v>915</v>
      </c>
      <c r="AT584" s="152" t="s">
        <v>144</v>
      </c>
      <c r="AU584" s="152" t="s">
        <v>86</v>
      </c>
      <c r="AY584" s="18" t="s">
        <v>142</v>
      </c>
      <c r="BE584" s="153">
        <f>IF(N584="základní",J584,0)</f>
        <v>0</v>
      </c>
      <c r="BF584" s="153">
        <f>IF(N584="snížená",J584,0)</f>
        <v>0</v>
      </c>
      <c r="BG584" s="153">
        <f>IF(N584="zákl. přenesená",J584,0)</f>
        <v>0</v>
      </c>
      <c r="BH584" s="153">
        <f>IF(N584="sníž. přenesená",J584,0)</f>
        <v>0</v>
      </c>
      <c r="BI584" s="153">
        <f>IF(N584="nulová",J584,0)</f>
        <v>0</v>
      </c>
      <c r="BJ584" s="18" t="s">
        <v>84</v>
      </c>
      <c r="BK584" s="153">
        <f>ROUND(I584*H584,2)</f>
        <v>0</v>
      </c>
      <c r="BL584" s="18" t="s">
        <v>915</v>
      </c>
      <c r="BM584" s="152" t="s">
        <v>960</v>
      </c>
    </row>
    <row r="585" spans="1:65" s="2" customFormat="1" ht="29.25">
      <c r="A585" s="33"/>
      <c r="B585" s="34"/>
      <c r="C585" s="33"/>
      <c r="D585" s="154" t="s">
        <v>155</v>
      </c>
      <c r="E585" s="33"/>
      <c r="F585" s="155" t="s">
        <v>961</v>
      </c>
      <c r="G585" s="33"/>
      <c r="H585" s="33"/>
      <c r="I585" s="156"/>
      <c r="J585" s="33"/>
      <c r="K585" s="33"/>
      <c r="L585" s="34"/>
      <c r="M585" s="157"/>
      <c r="N585" s="158"/>
      <c r="O585" s="59"/>
      <c r="P585" s="59"/>
      <c r="Q585" s="59"/>
      <c r="R585" s="59"/>
      <c r="S585" s="59"/>
      <c r="T585" s="60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18" t="s">
        <v>155</v>
      </c>
      <c r="AU585" s="18" t="s">
        <v>86</v>
      </c>
    </row>
    <row r="586" spans="1:65" s="2" customFormat="1" ht="16.5" customHeight="1">
      <c r="A586" s="33"/>
      <c r="B586" s="140"/>
      <c r="C586" s="141" t="s">
        <v>962</v>
      </c>
      <c r="D586" s="141" t="s">
        <v>144</v>
      </c>
      <c r="E586" s="142" t="s">
        <v>963</v>
      </c>
      <c r="F586" s="143" t="s">
        <v>964</v>
      </c>
      <c r="G586" s="144" t="s">
        <v>579</v>
      </c>
      <c r="H586" s="145">
        <v>1</v>
      </c>
      <c r="I586" s="146"/>
      <c r="J586" s="147">
        <f>ROUND(I586*H586,2)</f>
        <v>0</v>
      </c>
      <c r="K586" s="143" t="s">
        <v>148</v>
      </c>
      <c r="L586" s="34"/>
      <c r="M586" s="148" t="s">
        <v>1</v>
      </c>
      <c r="N586" s="149" t="s">
        <v>41</v>
      </c>
      <c r="O586" s="59"/>
      <c r="P586" s="150">
        <f>O586*H586</f>
        <v>0</v>
      </c>
      <c r="Q586" s="150">
        <v>0</v>
      </c>
      <c r="R586" s="150">
        <f>Q586*H586</f>
        <v>0</v>
      </c>
      <c r="S586" s="150">
        <v>0</v>
      </c>
      <c r="T586" s="151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52" t="s">
        <v>915</v>
      </c>
      <c r="AT586" s="152" t="s">
        <v>144</v>
      </c>
      <c r="AU586" s="152" t="s">
        <v>86</v>
      </c>
      <c r="AY586" s="18" t="s">
        <v>142</v>
      </c>
      <c r="BE586" s="153">
        <f>IF(N586="základní",J586,0)</f>
        <v>0</v>
      </c>
      <c r="BF586" s="153">
        <f>IF(N586="snížená",J586,0)</f>
        <v>0</v>
      </c>
      <c r="BG586" s="153">
        <f>IF(N586="zákl. přenesená",J586,0)</f>
        <v>0</v>
      </c>
      <c r="BH586" s="153">
        <f>IF(N586="sníž. přenesená",J586,0)</f>
        <v>0</v>
      </c>
      <c r="BI586" s="153">
        <f>IF(N586="nulová",J586,0)</f>
        <v>0</v>
      </c>
      <c r="BJ586" s="18" t="s">
        <v>84</v>
      </c>
      <c r="BK586" s="153">
        <f>ROUND(I586*H586,2)</f>
        <v>0</v>
      </c>
      <c r="BL586" s="18" t="s">
        <v>915</v>
      </c>
      <c r="BM586" s="152" t="s">
        <v>965</v>
      </c>
    </row>
    <row r="587" spans="1:65" s="2" customFormat="1" ht="29.25">
      <c r="A587" s="33"/>
      <c r="B587" s="34"/>
      <c r="C587" s="33"/>
      <c r="D587" s="154" t="s">
        <v>155</v>
      </c>
      <c r="E587" s="33"/>
      <c r="F587" s="155" t="s">
        <v>966</v>
      </c>
      <c r="G587" s="33"/>
      <c r="H587" s="33"/>
      <c r="I587" s="156"/>
      <c r="J587" s="33"/>
      <c r="K587" s="33"/>
      <c r="L587" s="34"/>
      <c r="M587" s="157"/>
      <c r="N587" s="158"/>
      <c r="O587" s="59"/>
      <c r="P587" s="59"/>
      <c r="Q587" s="59"/>
      <c r="R587" s="59"/>
      <c r="S587" s="59"/>
      <c r="T587" s="60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T587" s="18" t="s">
        <v>155</v>
      </c>
      <c r="AU587" s="18" t="s">
        <v>86</v>
      </c>
    </row>
    <row r="588" spans="1:65" s="12" customFormat="1" ht="22.9" customHeight="1">
      <c r="B588" s="127"/>
      <c r="D588" s="128" t="s">
        <v>75</v>
      </c>
      <c r="E588" s="138" t="s">
        <v>967</v>
      </c>
      <c r="F588" s="138" t="s">
        <v>968</v>
      </c>
      <c r="I588" s="130"/>
      <c r="J588" s="139">
        <f>BK588</f>
        <v>0</v>
      </c>
      <c r="L588" s="127"/>
      <c r="M588" s="132"/>
      <c r="N588" s="133"/>
      <c r="O588" s="133"/>
      <c r="P588" s="134">
        <f>SUM(P589:P590)</f>
        <v>0</v>
      </c>
      <c r="Q588" s="133"/>
      <c r="R588" s="134">
        <f>SUM(R589:R590)</f>
        <v>0</v>
      </c>
      <c r="S588" s="133"/>
      <c r="T588" s="135">
        <f>SUM(T589:T590)</f>
        <v>0</v>
      </c>
      <c r="AR588" s="128" t="s">
        <v>173</v>
      </c>
      <c r="AT588" s="136" t="s">
        <v>75</v>
      </c>
      <c r="AU588" s="136" t="s">
        <v>84</v>
      </c>
      <c r="AY588" s="128" t="s">
        <v>142</v>
      </c>
      <c r="BK588" s="137">
        <f>SUM(BK589:BK590)</f>
        <v>0</v>
      </c>
    </row>
    <row r="589" spans="1:65" s="2" customFormat="1" ht="16.5" customHeight="1">
      <c r="A589" s="33"/>
      <c r="B589" s="140"/>
      <c r="C589" s="141" t="s">
        <v>969</v>
      </c>
      <c r="D589" s="141" t="s">
        <v>144</v>
      </c>
      <c r="E589" s="142" t="s">
        <v>970</v>
      </c>
      <c r="F589" s="143" t="s">
        <v>971</v>
      </c>
      <c r="G589" s="144" t="s">
        <v>579</v>
      </c>
      <c r="H589" s="145">
        <v>1</v>
      </c>
      <c r="I589" s="146"/>
      <c r="J589" s="147">
        <f>ROUND(I589*H589,2)</f>
        <v>0</v>
      </c>
      <c r="K589" s="143" t="s">
        <v>148</v>
      </c>
      <c r="L589" s="34"/>
      <c r="M589" s="148" t="s">
        <v>1</v>
      </c>
      <c r="N589" s="149" t="s">
        <v>41</v>
      </c>
      <c r="O589" s="59"/>
      <c r="P589" s="150">
        <f>O589*H589</f>
        <v>0</v>
      </c>
      <c r="Q589" s="150">
        <v>0</v>
      </c>
      <c r="R589" s="150">
        <f>Q589*H589</f>
        <v>0</v>
      </c>
      <c r="S589" s="150">
        <v>0</v>
      </c>
      <c r="T589" s="151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52" t="s">
        <v>915</v>
      </c>
      <c r="AT589" s="152" t="s">
        <v>144</v>
      </c>
      <c r="AU589" s="152" t="s">
        <v>86</v>
      </c>
      <c r="AY589" s="18" t="s">
        <v>142</v>
      </c>
      <c r="BE589" s="153">
        <f>IF(N589="základní",J589,0)</f>
        <v>0</v>
      </c>
      <c r="BF589" s="153">
        <f>IF(N589="snížená",J589,0)</f>
        <v>0</v>
      </c>
      <c r="BG589" s="153">
        <f>IF(N589="zákl. přenesená",J589,0)</f>
        <v>0</v>
      </c>
      <c r="BH589" s="153">
        <f>IF(N589="sníž. přenesená",J589,0)</f>
        <v>0</v>
      </c>
      <c r="BI589" s="153">
        <f>IF(N589="nulová",J589,0)</f>
        <v>0</v>
      </c>
      <c r="BJ589" s="18" t="s">
        <v>84</v>
      </c>
      <c r="BK589" s="153">
        <f>ROUND(I589*H589,2)</f>
        <v>0</v>
      </c>
      <c r="BL589" s="18" t="s">
        <v>915</v>
      </c>
      <c r="BM589" s="152" t="s">
        <v>972</v>
      </c>
    </row>
    <row r="590" spans="1:65" s="2" customFormat="1" ht="39">
      <c r="A590" s="33"/>
      <c r="B590" s="34"/>
      <c r="C590" s="33"/>
      <c r="D590" s="154" t="s">
        <v>155</v>
      </c>
      <c r="E590" s="33"/>
      <c r="F590" s="155" t="s">
        <v>973</v>
      </c>
      <c r="G590" s="33"/>
      <c r="H590" s="33"/>
      <c r="I590" s="156"/>
      <c r="J590" s="33"/>
      <c r="K590" s="33"/>
      <c r="L590" s="34"/>
      <c r="M590" s="157"/>
      <c r="N590" s="158"/>
      <c r="O590" s="59"/>
      <c r="P590" s="59"/>
      <c r="Q590" s="59"/>
      <c r="R590" s="59"/>
      <c r="S590" s="59"/>
      <c r="T590" s="60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18" t="s">
        <v>155</v>
      </c>
      <c r="AU590" s="18" t="s">
        <v>86</v>
      </c>
    </row>
    <row r="591" spans="1:65" s="12" customFormat="1" ht="22.9" customHeight="1">
      <c r="B591" s="127"/>
      <c r="D591" s="128" t="s">
        <v>75</v>
      </c>
      <c r="E591" s="138" t="s">
        <v>974</v>
      </c>
      <c r="F591" s="138" t="s">
        <v>975</v>
      </c>
      <c r="I591" s="130"/>
      <c r="J591" s="139">
        <f>BK591</f>
        <v>0</v>
      </c>
      <c r="L591" s="127"/>
      <c r="M591" s="132"/>
      <c r="N591" s="133"/>
      <c r="O591" s="133"/>
      <c r="P591" s="134">
        <f>SUM(P592:P593)</f>
        <v>0</v>
      </c>
      <c r="Q591" s="133"/>
      <c r="R591" s="134">
        <f>SUM(R592:R593)</f>
        <v>0</v>
      </c>
      <c r="S591" s="133"/>
      <c r="T591" s="135">
        <f>SUM(T592:T593)</f>
        <v>0</v>
      </c>
      <c r="AR591" s="128" t="s">
        <v>173</v>
      </c>
      <c r="AT591" s="136" t="s">
        <v>75</v>
      </c>
      <c r="AU591" s="136" t="s">
        <v>84</v>
      </c>
      <c r="AY591" s="128" t="s">
        <v>142</v>
      </c>
      <c r="BK591" s="137">
        <f>SUM(BK592:BK593)</f>
        <v>0</v>
      </c>
    </row>
    <row r="592" spans="1:65" s="2" customFormat="1" ht="16.5" customHeight="1">
      <c r="A592" s="33"/>
      <c r="B592" s="140"/>
      <c r="C592" s="141" t="s">
        <v>976</v>
      </c>
      <c r="D592" s="141" t="s">
        <v>144</v>
      </c>
      <c r="E592" s="142" t="s">
        <v>977</v>
      </c>
      <c r="F592" s="143" t="s">
        <v>975</v>
      </c>
      <c r="G592" s="144" t="s">
        <v>579</v>
      </c>
      <c r="H592" s="145">
        <v>1</v>
      </c>
      <c r="I592" s="146"/>
      <c r="J592" s="147">
        <f>ROUND(I592*H592,2)</f>
        <v>0</v>
      </c>
      <c r="K592" s="143" t="s">
        <v>148</v>
      </c>
      <c r="L592" s="34"/>
      <c r="M592" s="148" t="s">
        <v>1</v>
      </c>
      <c r="N592" s="149" t="s">
        <v>41</v>
      </c>
      <c r="O592" s="59"/>
      <c r="P592" s="150">
        <f>O592*H592</f>
        <v>0</v>
      </c>
      <c r="Q592" s="150">
        <v>0</v>
      </c>
      <c r="R592" s="150">
        <f>Q592*H592</f>
        <v>0</v>
      </c>
      <c r="S592" s="150">
        <v>0</v>
      </c>
      <c r="T592" s="151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52" t="s">
        <v>915</v>
      </c>
      <c r="AT592" s="152" t="s">
        <v>144</v>
      </c>
      <c r="AU592" s="152" t="s">
        <v>86</v>
      </c>
      <c r="AY592" s="18" t="s">
        <v>142</v>
      </c>
      <c r="BE592" s="153">
        <f>IF(N592="základní",J592,0)</f>
        <v>0</v>
      </c>
      <c r="BF592" s="153">
        <f>IF(N592="snížená",J592,0)</f>
        <v>0</v>
      </c>
      <c r="BG592" s="153">
        <f>IF(N592="zákl. přenesená",J592,0)</f>
        <v>0</v>
      </c>
      <c r="BH592" s="153">
        <f>IF(N592="sníž. přenesená",J592,0)</f>
        <v>0</v>
      </c>
      <c r="BI592" s="153">
        <f>IF(N592="nulová",J592,0)</f>
        <v>0</v>
      </c>
      <c r="BJ592" s="18" t="s">
        <v>84</v>
      </c>
      <c r="BK592" s="153">
        <f>ROUND(I592*H592,2)</f>
        <v>0</v>
      </c>
      <c r="BL592" s="18" t="s">
        <v>915</v>
      </c>
      <c r="BM592" s="152" t="s">
        <v>978</v>
      </c>
    </row>
    <row r="593" spans="1:47" s="2" customFormat="1" ht="87.75">
      <c r="A593" s="33"/>
      <c r="B593" s="34"/>
      <c r="C593" s="33"/>
      <c r="D593" s="154" t="s">
        <v>155</v>
      </c>
      <c r="E593" s="33"/>
      <c r="F593" s="155" t="s">
        <v>979</v>
      </c>
      <c r="G593" s="33"/>
      <c r="H593" s="33"/>
      <c r="I593" s="156"/>
      <c r="J593" s="33"/>
      <c r="K593" s="33"/>
      <c r="L593" s="34"/>
      <c r="M593" s="201"/>
      <c r="N593" s="202"/>
      <c r="O593" s="203"/>
      <c r="P593" s="203"/>
      <c r="Q593" s="203"/>
      <c r="R593" s="203"/>
      <c r="S593" s="203"/>
      <c r="T593" s="204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T593" s="18" t="s">
        <v>155</v>
      </c>
      <c r="AU593" s="18" t="s">
        <v>86</v>
      </c>
    </row>
    <row r="594" spans="1:47" s="2" customFormat="1" ht="6.95" customHeight="1">
      <c r="A594" s="33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34"/>
      <c r="M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</row>
  </sheetData>
  <autoFilter ref="C146:K593"/>
  <mergeCells count="9">
    <mergeCell ref="E87:H87"/>
    <mergeCell ref="E137:H137"/>
    <mergeCell ref="E139:H13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D.1 - Stavebně technický ...</vt:lpstr>
      <vt:lpstr>'D.1 - Stavebně technický ...'!Názvy_tisku</vt:lpstr>
      <vt:lpstr>'Rekapitulace stavby'!Názvy_tisku</vt:lpstr>
      <vt:lpstr>'D.1 - Stavebně technický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Zeman Dušan, Bc.</cp:lastModifiedBy>
  <dcterms:created xsi:type="dcterms:W3CDTF">2024-02-07T09:47:44Z</dcterms:created>
  <dcterms:modified xsi:type="dcterms:W3CDTF">2024-05-06T06:39:01Z</dcterms:modified>
</cp:coreProperties>
</file>